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IIO-GD2 Reporting\2021-22 Actual Results\16. Documents ready for upload\"/>
    </mc:Choice>
  </mc:AlternateContent>
  <xr:revisionPtr revIDLastSave="0" documentId="8_{0846B3C0-F3BE-4F40-BFC2-20FACDB15218}" xr6:coauthVersionLast="47" xr6:coauthVersionMax="47" xr10:uidLastSave="{00000000-0000-0000-0000-000000000000}"/>
  <bookViews>
    <workbookView xWindow="-120" yWindow="-120" windowWidth="25440" windowHeight="15390" xr2:uid="{CBB777E1-4C2A-49F1-B0D0-7D52FF3A0781}"/>
  </bookViews>
  <sheets>
    <sheet name="1.01 Summary_Totex" sheetId="1" r:id="rId1"/>
    <sheet name="1.04 Summary_Reliability" sheetId="2" r:id="rId2"/>
    <sheet name="1.05 Summary_Workload " sheetId="3" r:id="rId3"/>
    <sheet name="1.06 Summary_PerfSnapsho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hom1" localSheetId="1" hidden="1">{#N/A,#N/A,FALSE,"Assessment";#N/A,#N/A,FALSE,"Staffing";#N/A,#N/A,FALSE,"Hires";#N/A,#N/A,FALSE,"Assumptions"}</definedName>
    <definedName name="________hom1" localSheetId="2" hidden="1">{#N/A,#N/A,FALSE,"Assessment";#N/A,#N/A,FALSE,"Staffing";#N/A,#N/A,FALSE,"Hires";#N/A,#N/A,FALSE,"Assumptions"}</definedName>
    <definedName name="________hom1" localSheetId="3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1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3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1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3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1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3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" hidden="1">{"holdco",#N/A,FALSE,"Summary Financials";"holdco",#N/A,FALSE,"Summary Financials"}</definedName>
    <definedName name="________wr9" localSheetId="2" hidden="1">{"holdco",#N/A,FALSE,"Summary Financials";"holdco",#N/A,FALSE,"Summary Financials"}</definedName>
    <definedName name="________wr9" localSheetId="3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3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3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3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" hidden="1">{"holdco",#N/A,FALSE,"Summary Financials";"holdco",#N/A,FALSE,"Summary Financials"}</definedName>
    <definedName name="________wrn8" localSheetId="2" hidden="1">{"holdco",#N/A,FALSE,"Summary Financials";"holdco",#N/A,FALSE,"Summary Financials"}</definedName>
    <definedName name="________wrn8" localSheetId="3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1" hidden="1">{#N/A,#N/A,FALSE,"PRJCTED MNTHLY QTY's"}</definedName>
    <definedName name="_______bb2" localSheetId="2" hidden="1">{#N/A,#N/A,FALSE,"PRJCTED MNTHLY QTY's"}</definedName>
    <definedName name="_______bb2" localSheetId="3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1" hidden="1">{#VALUE!,#N/A,FALSE,0}</definedName>
    <definedName name="_______Lee5" localSheetId="2" hidden="1">{#VALUE!,#N/A,FALSE,0}</definedName>
    <definedName name="_______Lee5" localSheetId="3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1" hidden="1">{#N/A,#N/A,FALSE,"Assessment";#N/A,#N/A,FALSE,"Staffing";#N/A,#N/A,FALSE,"Hires";#N/A,#N/A,FALSE,"Assumptions"}</definedName>
    <definedName name="______hom1" localSheetId="2" hidden="1">{#N/A,#N/A,FALSE,"Assessment";#N/A,#N/A,FALSE,"Staffing";#N/A,#N/A,FALSE,"Hires";#N/A,#N/A,FALSE,"Assumptions"}</definedName>
    <definedName name="______hom1" localSheetId="3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1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3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1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3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1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3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" hidden="1">{"holdco",#N/A,FALSE,"Summary Financials";"holdco",#N/A,FALSE,"Summary Financials"}</definedName>
    <definedName name="______wr9" localSheetId="2" hidden="1">{"holdco",#N/A,FALSE,"Summary Financials";"holdco",#N/A,FALSE,"Summary Financials"}</definedName>
    <definedName name="______wr9" localSheetId="3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3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3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3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" hidden="1">{"holdco",#N/A,FALSE,"Summary Financials";"holdco",#N/A,FALSE,"Summary Financials"}</definedName>
    <definedName name="______wrn8" localSheetId="2" hidden="1">{"holdco",#N/A,FALSE,"Summary Financials";"holdco",#N/A,FALSE,"Summary Financials"}</definedName>
    <definedName name="______wrn8" localSheetId="3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1" hidden="1">{#N/A,#N/A,FALSE,"Assessment";#N/A,#N/A,FALSE,"Staffing";#N/A,#N/A,FALSE,"Hires";#N/A,#N/A,FALSE,"Assumptions"}</definedName>
    <definedName name="_____KKK1" localSheetId="2" hidden="1">{#N/A,#N/A,FALSE,"Assessment";#N/A,#N/A,FALSE,"Staffing";#N/A,#N/A,FALSE,"Hires";#N/A,#N/A,FALSE,"Assumptions"}</definedName>
    <definedName name="_____KKK1" localSheetId="3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1" hidden="1">{"holdco",#N/A,FALSE,"Summary Financials";"holdco",#N/A,FALSE,"Summary Financials"}</definedName>
    <definedName name="_____wrn1" localSheetId="2" hidden="1">{"holdco",#N/A,FALSE,"Summary Financials";"holdco",#N/A,FALSE,"Summary Financials"}</definedName>
    <definedName name="_____wrn1" localSheetId="3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3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3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" hidden="1">{"holdco",#N/A,FALSE,"Summary Financials";"holdco",#N/A,FALSE,"Summary Financials"}</definedName>
    <definedName name="_____wrn8" localSheetId="2" hidden="1">{"holdco",#N/A,FALSE,"Summary Financials";"holdco",#N/A,FALSE,"Summary Financials"}</definedName>
    <definedName name="_____wrn8" localSheetId="3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localSheetId="1" hidden="1">'[2]Universal data'!#REF!</definedName>
    <definedName name="__123Graph_B" localSheetId="2" hidden="1">'[2]Universal data'!#REF!</definedName>
    <definedName name="__123Graph_B" localSheetId="3" hidden="1">'[2]Universal data'!#REF!</definedName>
    <definedName name="__123Graph_B" hidden="1">'[2]Universal data'!#REF!</definedName>
    <definedName name="__123Graph_C" localSheetId="1" hidden="1">'[2]Universal data'!#REF!</definedName>
    <definedName name="__123Graph_C" localSheetId="2" hidden="1">'[2]Universal data'!#REF!</definedName>
    <definedName name="__123Graph_C" localSheetId="3" hidden="1">'[2]Universal data'!#REF!</definedName>
    <definedName name="__123Graph_C" hidden="1">'[2]Universal data'!#REF!</definedName>
    <definedName name="__123Graph_D" localSheetId="1" hidden="1">'[2]Universal data'!#REF!</definedName>
    <definedName name="__123Graph_D" localSheetId="2" hidden="1">'[2]Universal data'!#REF!</definedName>
    <definedName name="__123Graph_D" localSheetId="3" hidden="1">'[2]Universal data'!#REF!</definedName>
    <definedName name="__123Graph_D" hidden="1">'[2]Universal data'!#REF!</definedName>
    <definedName name="__123Graph_X" localSheetId="1" hidden="1">'[2]Universal data'!#REF!</definedName>
    <definedName name="__123Graph_X" localSheetId="2" hidden="1">'[2]Universal data'!#REF!</definedName>
    <definedName name="__123Graph_X" localSheetId="3" hidden="1">'[2]Universal data'!#REF!</definedName>
    <definedName name="__123Graph_X" hidden="1">'[2]Universal data'!#REF!</definedName>
    <definedName name="__FDS_HYPERLINK_TOGGLE_STATE__" hidden="1">"ON"</definedName>
    <definedName name="__hom1" localSheetId="1" hidden="1">{#N/A,#N/A,FALSE,"Assessment";#N/A,#N/A,FALSE,"Staffing";#N/A,#N/A,FALSE,"Hires";#N/A,#N/A,FALSE,"Assumptions"}</definedName>
    <definedName name="__hom1" localSheetId="2" hidden="1">{#N/A,#N/A,FALSE,"Assessment";#N/A,#N/A,FALSE,"Staffing";#N/A,#N/A,FALSE,"Hires";#N/A,#N/A,FALSE,"Assumptions"}</definedName>
    <definedName name="__hom1" localSheetId="3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1" hidden="1">{#N/A,#N/A,FALSE,"Assessment";#N/A,#N/A,FALSE,"Staffing";#N/A,#N/A,FALSE,"Hires";#N/A,#N/A,FALSE,"Assumptions"}</definedName>
    <definedName name="__kk1" localSheetId="2" hidden="1">{#N/A,#N/A,FALSE,"Assessment";#N/A,#N/A,FALSE,"Staffing";#N/A,#N/A,FALSE,"Hires";#N/A,#N/A,FALSE,"Assumptions"}</definedName>
    <definedName name="__kk1" localSheetId="3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1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3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1" hidden="1">{"holdco",#N/A,FALSE,"Summary Financials";"holdco",#N/A,FALSE,"Summary Financials"}</definedName>
    <definedName name="__wrn1" localSheetId="2" hidden="1">{"holdco",#N/A,FALSE,"Summary Financials";"holdco",#N/A,FALSE,"Summary Financials"}</definedName>
    <definedName name="__wrn1" localSheetId="3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3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3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" hidden="1">{"holdco",#N/A,FALSE,"Summary Financials";"holdco",#N/A,FALSE,"Summary Financials"}</definedName>
    <definedName name="__wrn8" localSheetId="2" hidden="1">{"holdco",#N/A,FALSE,"Summary Financials";"holdco",#N/A,FALSE,"Summary Financials"}</definedName>
    <definedName name="__wrn8" localSheetId="3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[3]Graphs!$D$59:$D$59</definedName>
    <definedName name="_142__123Graph_LBL_FCHART_1" hidden="1">[3]Graphs!$G$59:$G$59</definedName>
    <definedName name="_143__123Graph_LBL_FCHART_3" hidden="1">[3]Graphs!$G$59:$G$59</definedName>
    <definedName name="_33__123Graph_LBL_ECHART_3" hidden="1">[3]Graphs!$F$59:$F$59</definedName>
    <definedName name="_34__123Graph_LBL_FCHART_1" hidden="1">[3]Graphs!$G$59:$G$59</definedName>
    <definedName name="_35__123Graph_LBL_FCHART_3" hidden="1">[3]Graphs!$G$59:$G$59</definedName>
    <definedName name="_49__123Graph_LBL_FCHART_1" hidden="1">[3]Graphs!$G$59:$G$59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'[4]8. Model G '!#REF!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'[4]8. Model G '!#REF!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1" hidden="1">[5]Sheet1!#REF!</definedName>
    <definedName name="ACwvu.CapersView." localSheetId="2" hidden="1">[5]Sheet1!#REF!</definedName>
    <definedName name="ACwvu.CapersView." localSheetId="3" hidden="1">[5]Sheet1!#REF!</definedName>
    <definedName name="ACwvu.CapersView." hidden="1">[5]Sheet1!#REF!</definedName>
    <definedName name="ACwvu.Japan_Capers_Ed_Pub." localSheetId="1" hidden="1">#REF!</definedName>
    <definedName name="ACwvu.Japan_Capers_Ed_Pub." localSheetId="2" hidden="1">#REF!</definedName>
    <definedName name="ACwvu.Japan_Capers_Ed_Pub." localSheetId="3" hidden="1">#REF!</definedName>
    <definedName name="ACwvu.Japan_Capers_Ed_Pub." hidden="1">#REF!</definedName>
    <definedName name="ACwvu.KJP_CC." localSheetId="1" hidden="1">#REF!</definedName>
    <definedName name="ACwvu.KJP_CC." localSheetId="2" hidden="1">#REF!</definedName>
    <definedName name="ACwvu.KJP_CC." localSheetId="3" hidden="1">#REF!</definedName>
    <definedName name="ACwvu.KJP_CC." hidden="1">#REF!</definedName>
    <definedName name="AssetClass" hidden="1">'[6]A0.5_Data_Constants'!$A$71:$A$76</definedName>
    <definedName name="AssetDesc" hidden="1">'[6]A0.5_Data_Constants'!$B$55:$B$103</definedName>
    <definedName name="b" localSheetId="1" hidden="1">{#N/A,#N/A,FALSE,"DI 2 YEAR MASTER SCHEDULE"}</definedName>
    <definedName name="b" localSheetId="2" hidden="1">{#N/A,#N/A,FALSE,"DI 2 YEAR MASTER SCHEDULE"}</definedName>
    <definedName name="b" localSheetId="3" hidden="1">{#N/A,#N/A,FALSE,"DI 2 YEAR MASTER SCHEDULE"}</definedName>
    <definedName name="b" hidden="1">{#N/A,#N/A,FALSE,"DI 2 YEAR MASTER SCHEDULE"}</definedName>
    <definedName name="bb" localSheetId="1" hidden="1">{#N/A,#N/A,FALSE,"PRJCTED MNTHLY QTY's"}</definedName>
    <definedName name="bb" localSheetId="2" hidden="1">{#N/A,#N/A,FALSE,"PRJCTED MNTHLY QTY's"}</definedName>
    <definedName name="bb" localSheetId="3" hidden="1">{#N/A,#N/A,FALSE,"PRJCTED MNTHLY QTY's"}</definedName>
    <definedName name="bb" hidden="1">{#N/A,#N/A,FALSE,"PRJCTED MNTHLY QTY's"}</definedName>
    <definedName name="bbbb" localSheetId="1" hidden="1">{#N/A,#N/A,FALSE,"PRJCTED QTRLY QTY's"}</definedName>
    <definedName name="bbbb" localSheetId="2" hidden="1">{#N/A,#N/A,FALSE,"PRJCTED QTRLY QTY's"}</definedName>
    <definedName name="bbbb" localSheetId="3" hidden="1">{#N/A,#N/A,FALSE,"PRJCTED QTRLY QTY's"}</definedName>
    <definedName name="bbbb" hidden="1">{#N/A,#N/A,FALSE,"PRJCTED QTRLY QTY's"}</definedName>
    <definedName name="bbbbbb" localSheetId="1" hidden="1">{#N/A,#N/A,FALSE,"PRJCTED QTRLY QTY's"}</definedName>
    <definedName name="bbbbbb" localSheetId="2" hidden="1">{#N/A,#N/A,FALSE,"PRJCTED QTRLY QTY's"}</definedName>
    <definedName name="bbbbbb" localSheetId="3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[7]Sheet2!#REF!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hidden="1">#REF!</definedName>
    <definedName name="BLPH178" localSheetId="1" hidden="1">#REF!</definedName>
    <definedName name="BLPH178" localSheetId="2" hidden="1">#REF!</definedName>
    <definedName name="BLPH178" localSheetId="3" hidden="1">#REF!</definedName>
    <definedName name="BLPH178" hidden="1">#REF!</definedName>
    <definedName name="BLPH179" localSheetId="1" hidden="1">#REF!</definedName>
    <definedName name="BLPH179" localSheetId="2" hidden="1">#REF!</definedName>
    <definedName name="BLPH179" localSheetId="3" hidden="1">#REF!</definedName>
    <definedName name="BLPH179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hidden="1">#REF!</definedName>
    <definedName name="BLPH180" localSheetId="1" hidden="1">#REF!</definedName>
    <definedName name="BLPH180" localSheetId="2" hidden="1">#REF!</definedName>
    <definedName name="BLPH180" localSheetId="3" hidden="1">#REF!</definedName>
    <definedName name="BLPH180" hidden="1">#REF!</definedName>
    <definedName name="BLPH181" localSheetId="1" hidden="1">#REF!</definedName>
    <definedName name="BLPH181" localSheetId="2" hidden="1">#REF!</definedName>
    <definedName name="BLPH181" localSheetId="3" hidden="1">#REF!</definedName>
    <definedName name="BLPH181" hidden="1">#REF!</definedName>
    <definedName name="BLPH182" localSheetId="1" hidden="1">#REF!</definedName>
    <definedName name="BLPH182" localSheetId="2" hidden="1">#REF!</definedName>
    <definedName name="BLPH182" localSheetId="3" hidden="1">#REF!</definedName>
    <definedName name="BLPH182" hidden="1">#REF!</definedName>
    <definedName name="BLPH183" localSheetId="1" hidden="1">#REF!</definedName>
    <definedName name="BLPH183" localSheetId="2" hidden="1">#REF!</definedName>
    <definedName name="BLPH183" localSheetId="3" hidden="1">#REF!</definedName>
    <definedName name="BLPH183" hidden="1">#REF!</definedName>
    <definedName name="BLPH184" localSheetId="1" hidden="1">#REF!</definedName>
    <definedName name="BLPH184" localSheetId="2" hidden="1">#REF!</definedName>
    <definedName name="BLPH184" localSheetId="3" hidden="1">#REF!</definedName>
    <definedName name="BLPH184" hidden="1">#REF!</definedName>
    <definedName name="BLPH185" localSheetId="1" hidden="1">#REF!</definedName>
    <definedName name="BLPH185" localSheetId="2" hidden="1">#REF!</definedName>
    <definedName name="BLPH185" localSheetId="3" hidden="1">#REF!</definedName>
    <definedName name="BLPH185" hidden="1">#REF!</definedName>
    <definedName name="BLPH186" localSheetId="1" hidden="1">#REF!</definedName>
    <definedName name="BLPH186" localSheetId="2" hidden="1">#REF!</definedName>
    <definedName name="BLPH186" localSheetId="3" hidden="1">#REF!</definedName>
    <definedName name="BLPH186" hidden="1">#REF!</definedName>
    <definedName name="BLPH187" localSheetId="1" hidden="1">#REF!</definedName>
    <definedName name="BLPH187" localSheetId="2" hidden="1">#REF!</definedName>
    <definedName name="BLPH187" localSheetId="3" hidden="1">#REF!</definedName>
    <definedName name="BLPH187" hidden="1">#REF!</definedName>
    <definedName name="BLPH188" localSheetId="1" hidden="1">#REF!</definedName>
    <definedName name="BLPH188" localSheetId="2" hidden="1">#REF!</definedName>
    <definedName name="BLPH188" localSheetId="3" hidden="1">#REF!</definedName>
    <definedName name="BLPH188" hidden="1">#REF!</definedName>
    <definedName name="BLPH189" localSheetId="1" hidden="1">#REF!</definedName>
    <definedName name="BLPH189" localSheetId="2" hidden="1">#REF!</definedName>
    <definedName name="BLPH189" localSheetId="3" hidden="1">#REF!</definedName>
    <definedName name="BLPH189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hidden="1">#REF!</definedName>
    <definedName name="BLPH190" localSheetId="1" hidden="1">#REF!</definedName>
    <definedName name="BLPH190" localSheetId="2" hidden="1">#REF!</definedName>
    <definedName name="BLPH190" localSheetId="3" hidden="1">#REF!</definedName>
    <definedName name="BLPH190" hidden="1">#REF!</definedName>
    <definedName name="BLPH191" localSheetId="1" hidden="1">#REF!</definedName>
    <definedName name="BLPH191" localSheetId="2" hidden="1">#REF!</definedName>
    <definedName name="BLPH191" localSheetId="3" hidden="1">#REF!</definedName>
    <definedName name="BLPH191" hidden="1">#REF!</definedName>
    <definedName name="BLPH192" localSheetId="1" hidden="1">#REF!</definedName>
    <definedName name="BLPH192" localSheetId="2" hidden="1">#REF!</definedName>
    <definedName name="BLPH192" localSheetId="3" hidden="1">#REF!</definedName>
    <definedName name="BLPH192" hidden="1">#REF!</definedName>
    <definedName name="BLPH193" localSheetId="1" hidden="1">#REF!</definedName>
    <definedName name="BLPH193" localSheetId="2" hidden="1">#REF!</definedName>
    <definedName name="BLPH193" localSheetId="3" hidden="1">#REF!</definedName>
    <definedName name="BLPH193" hidden="1">#REF!</definedName>
    <definedName name="BLPH194" localSheetId="1" hidden="1">#REF!</definedName>
    <definedName name="BLPH194" localSheetId="2" hidden="1">#REF!</definedName>
    <definedName name="BLPH194" localSheetId="3" hidden="1">#REF!</definedName>
    <definedName name="BLPH194" hidden="1">#REF!</definedName>
    <definedName name="BLPH195" localSheetId="1" hidden="1">#REF!</definedName>
    <definedName name="BLPH195" localSheetId="2" hidden="1">#REF!</definedName>
    <definedName name="BLPH195" localSheetId="3" hidden="1">#REF!</definedName>
    <definedName name="BLPH195" hidden="1">#REF!</definedName>
    <definedName name="BLPH196" localSheetId="1" hidden="1">#REF!</definedName>
    <definedName name="BLPH196" localSheetId="2" hidden="1">#REF!</definedName>
    <definedName name="BLPH196" localSheetId="3" hidden="1">#REF!</definedName>
    <definedName name="BLPH196" hidden="1">#REF!</definedName>
    <definedName name="BLPH197" localSheetId="1" hidden="1">#REF!</definedName>
    <definedName name="BLPH197" localSheetId="2" hidden="1">#REF!</definedName>
    <definedName name="BLPH197" localSheetId="3" hidden="1">#REF!</definedName>
    <definedName name="BLPH197" hidden="1">#REF!</definedName>
    <definedName name="BLPH198" localSheetId="1" hidden="1">#REF!</definedName>
    <definedName name="BLPH198" localSheetId="2" hidden="1">#REF!</definedName>
    <definedName name="BLPH198" localSheetId="3" hidden="1">#REF!</definedName>
    <definedName name="BLPH198" hidden="1">#REF!</definedName>
    <definedName name="BLPH199" localSheetId="1" hidden="1">#REF!</definedName>
    <definedName name="BLPH199" localSheetId="2" hidden="1">#REF!</definedName>
    <definedName name="BLPH199" localSheetId="3" hidden="1">#REF!</definedName>
    <definedName name="BLPH199" hidden="1">#REF!</definedName>
    <definedName name="BLPH2" localSheetId="1" hidden="1">[7]Sheet2!#REF!</definedName>
    <definedName name="BLPH2" localSheetId="2" hidden="1">[7]Sheet2!#REF!</definedName>
    <definedName name="BLPH2" localSheetId="3" hidden="1">[7]Sheet2!#REF!</definedName>
    <definedName name="BLPH2" hidden="1">[7]Sheet2!#REF!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hidden="1">#REF!</definedName>
    <definedName name="BLPH200" localSheetId="1" hidden="1">#REF!</definedName>
    <definedName name="BLPH200" localSheetId="2" hidden="1">#REF!</definedName>
    <definedName name="BLPH200" localSheetId="3" hidden="1">#REF!</definedName>
    <definedName name="BLPH200" hidden="1">#REF!</definedName>
    <definedName name="BLPH201" localSheetId="1" hidden="1">#REF!</definedName>
    <definedName name="BLPH201" localSheetId="2" hidden="1">#REF!</definedName>
    <definedName name="BLPH201" localSheetId="3" hidden="1">#REF!</definedName>
    <definedName name="BLPH201" hidden="1">#REF!</definedName>
    <definedName name="BLPH202" localSheetId="1" hidden="1">#REF!</definedName>
    <definedName name="BLPH202" localSheetId="2" hidden="1">#REF!</definedName>
    <definedName name="BLPH202" localSheetId="3" hidden="1">#REF!</definedName>
    <definedName name="BLPH202" hidden="1">#REF!</definedName>
    <definedName name="BLPH203" localSheetId="1" hidden="1">#REF!</definedName>
    <definedName name="BLPH203" localSheetId="2" hidden="1">#REF!</definedName>
    <definedName name="BLPH203" localSheetId="3" hidden="1">#REF!</definedName>
    <definedName name="BLPH203" hidden="1">#REF!</definedName>
    <definedName name="BLPH204" localSheetId="1" hidden="1">#REF!</definedName>
    <definedName name="BLPH204" localSheetId="2" hidden="1">#REF!</definedName>
    <definedName name="BLPH204" localSheetId="3" hidden="1">#REF!</definedName>
    <definedName name="BLPH204" hidden="1">#REF!</definedName>
    <definedName name="BLPH205" localSheetId="1" hidden="1">#REF!</definedName>
    <definedName name="BLPH205" localSheetId="2" hidden="1">#REF!</definedName>
    <definedName name="BLPH205" localSheetId="3" hidden="1">#REF!</definedName>
    <definedName name="BLPH205" hidden="1">#REF!</definedName>
    <definedName name="BLPH206" localSheetId="1" hidden="1">#REF!</definedName>
    <definedName name="BLPH206" localSheetId="2" hidden="1">#REF!</definedName>
    <definedName name="BLPH206" localSheetId="3" hidden="1">#REF!</definedName>
    <definedName name="BLPH206" hidden="1">#REF!</definedName>
    <definedName name="BLPH207" localSheetId="1" hidden="1">#REF!</definedName>
    <definedName name="BLPH207" localSheetId="2" hidden="1">#REF!</definedName>
    <definedName name="BLPH207" localSheetId="3" hidden="1">#REF!</definedName>
    <definedName name="BLPH207" hidden="1">#REF!</definedName>
    <definedName name="BLPH208" localSheetId="1" hidden="1">#REF!</definedName>
    <definedName name="BLPH208" localSheetId="2" hidden="1">#REF!</definedName>
    <definedName name="BLPH208" localSheetId="3" hidden="1">#REF!</definedName>
    <definedName name="BLPH208" hidden="1">#REF!</definedName>
    <definedName name="BLPH209" localSheetId="1" hidden="1">#REF!</definedName>
    <definedName name="BLPH209" localSheetId="2" hidden="1">#REF!</definedName>
    <definedName name="BLPH209" localSheetId="3" hidden="1">#REF!</definedName>
    <definedName name="BLPH209" hidden="1">#REF!</definedName>
    <definedName name="BLPH21" hidden="1">'[8]Risk-Free Rate'!$AQ$15</definedName>
    <definedName name="BLPH210" localSheetId="1" hidden="1">#REF!</definedName>
    <definedName name="BLPH210" localSheetId="2" hidden="1">#REF!</definedName>
    <definedName name="BLPH210" localSheetId="3" hidden="1">#REF!</definedName>
    <definedName name="BLPH210" hidden="1">#REF!</definedName>
    <definedName name="BLPH211" localSheetId="1" hidden="1">#REF!</definedName>
    <definedName name="BLPH211" localSheetId="2" hidden="1">#REF!</definedName>
    <definedName name="BLPH211" localSheetId="3" hidden="1">#REF!</definedName>
    <definedName name="BLPH211" hidden="1">#REF!</definedName>
    <definedName name="BLPH212" localSheetId="1" hidden="1">#REF!</definedName>
    <definedName name="BLPH212" localSheetId="2" hidden="1">#REF!</definedName>
    <definedName name="BLPH212" localSheetId="3" hidden="1">#REF!</definedName>
    <definedName name="BLPH212" hidden="1">#REF!</definedName>
    <definedName name="BLPH213" localSheetId="1" hidden="1">#REF!</definedName>
    <definedName name="BLPH213" localSheetId="2" hidden="1">#REF!</definedName>
    <definedName name="BLPH213" localSheetId="3" hidden="1">#REF!</definedName>
    <definedName name="BLPH213" hidden="1">#REF!</definedName>
    <definedName name="BLPH214" localSheetId="1" hidden="1">#REF!</definedName>
    <definedName name="BLPH214" localSheetId="2" hidden="1">#REF!</definedName>
    <definedName name="BLPH214" localSheetId="3" hidden="1">#REF!</definedName>
    <definedName name="BLPH214" hidden="1">#REF!</definedName>
    <definedName name="BLPH215" localSheetId="1" hidden="1">#REF!</definedName>
    <definedName name="BLPH215" localSheetId="2" hidden="1">#REF!</definedName>
    <definedName name="BLPH215" localSheetId="3" hidden="1">#REF!</definedName>
    <definedName name="BLPH215" hidden="1">#REF!</definedName>
    <definedName name="BLPH216" localSheetId="1" hidden="1">#REF!</definedName>
    <definedName name="BLPH216" localSheetId="2" hidden="1">#REF!</definedName>
    <definedName name="BLPH216" localSheetId="3" hidden="1">#REF!</definedName>
    <definedName name="BLPH216" hidden="1">#REF!</definedName>
    <definedName name="BLPH217" localSheetId="1" hidden="1">#REF!</definedName>
    <definedName name="BLPH217" localSheetId="2" hidden="1">#REF!</definedName>
    <definedName name="BLPH217" localSheetId="3" hidden="1">#REF!</definedName>
    <definedName name="BLPH217" hidden="1">#REF!</definedName>
    <definedName name="BLPH218" localSheetId="1" hidden="1">#REF!</definedName>
    <definedName name="BLPH218" localSheetId="2" hidden="1">#REF!</definedName>
    <definedName name="BLPH218" localSheetId="3" hidden="1">#REF!</definedName>
    <definedName name="BLPH218" hidden="1">#REF!</definedName>
    <definedName name="BLPH219" localSheetId="1" hidden="1">#REF!</definedName>
    <definedName name="BLPH219" localSheetId="2" hidden="1">#REF!</definedName>
    <definedName name="BLPH219" localSheetId="3" hidden="1">#REF!</definedName>
    <definedName name="BLPH219" hidden="1">#REF!</definedName>
    <definedName name="BLPH22" hidden="1">'[8]Risk-Free Rate'!$AN$15</definedName>
    <definedName name="BLPH220" localSheetId="1" hidden="1">#REF!</definedName>
    <definedName name="BLPH220" localSheetId="2" hidden="1">#REF!</definedName>
    <definedName name="BLPH220" localSheetId="3" hidden="1">#REF!</definedName>
    <definedName name="BLPH220" hidden="1">#REF!</definedName>
    <definedName name="BLPH221" localSheetId="1" hidden="1">#REF!</definedName>
    <definedName name="BLPH221" localSheetId="2" hidden="1">#REF!</definedName>
    <definedName name="BLPH221" localSheetId="3" hidden="1">#REF!</definedName>
    <definedName name="BLPH221" hidden="1">#REF!</definedName>
    <definedName name="BLPH222" localSheetId="1" hidden="1">#REF!</definedName>
    <definedName name="BLPH222" localSheetId="2" hidden="1">#REF!</definedName>
    <definedName name="BLPH222" localSheetId="3" hidden="1">#REF!</definedName>
    <definedName name="BLPH222" hidden="1">#REF!</definedName>
    <definedName name="BLPH223" localSheetId="1" hidden="1">#REF!</definedName>
    <definedName name="BLPH223" localSheetId="2" hidden="1">#REF!</definedName>
    <definedName name="BLPH223" localSheetId="3" hidden="1">#REF!</definedName>
    <definedName name="BLPH223" hidden="1">#REF!</definedName>
    <definedName name="BLPH224" localSheetId="1" hidden="1">#REF!</definedName>
    <definedName name="BLPH224" localSheetId="2" hidden="1">#REF!</definedName>
    <definedName name="BLPH224" localSheetId="3" hidden="1">#REF!</definedName>
    <definedName name="BLPH224" hidden="1">#REF!</definedName>
    <definedName name="BLPH225" localSheetId="1" hidden="1">#REF!</definedName>
    <definedName name="BLPH225" localSheetId="2" hidden="1">#REF!</definedName>
    <definedName name="BLPH225" localSheetId="3" hidden="1">#REF!</definedName>
    <definedName name="BLPH225" hidden="1">#REF!</definedName>
    <definedName name="BLPH226" localSheetId="1" hidden="1">#REF!</definedName>
    <definedName name="BLPH226" localSheetId="2" hidden="1">#REF!</definedName>
    <definedName name="BLPH226" localSheetId="3" hidden="1">#REF!</definedName>
    <definedName name="BLPH226" hidden="1">#REF!</definedName>
    <definedName name="BLPH227" localSheetId="1" hidden="1">#REF!</definedName>
    <definedName name="BLPH227" localSheetId="2" hidden="1">#REF!</definedName>
    <definedName name="BLPH227" localSheetId="3" hidden="1">#REF!</definedName>
    <definedName name="BLPH227" hidden="1">#REF!</definedName>
    <definedName name="BLPH228" localSheetId="1" hidden="1">#REF!</definedName>
    <definedName name="BLPH228" localSheetId="2" hidden="1">#REF!</definedName>
    <definedName name="BLPH228" localSheetId="3" hidden="1">#REF!</definedName>
    <definedName name="BLPH228" hidden="1">#REF!</definedName>
    <definedName name="BLPH229" localSheetId="1" hidden="1">#REF!</definedName>
    <definedName name="BLPH229" localSheetId="2" hidden="1">#REF!</definedName>
    <definedName name="BLPH229" localSheetId="3" hidden="1">#REF!</definedName>
    <definedName name="BLPH229" hidden="1">#REF!</definedName>
    <definedName name="BLPH23" hidden="1">'[8]Risk-Free Rate'!$AK$15</definedName>
    <definedName name="BLPH230" localSheetId="1" hidden="1">#REF!</definedName>
    <definedName name="BLPH230" localSheetId="2" hidden="1">#REF!</definedName>
    <definedName name="BLPH230" localSheetId="3" hidden="1">#REF!</definedName>
    <definedName name="BLPH230" hidden="1">#REF!</definedName>
    <definedName name="BLPH231" localSheetId="1" hidden="1">#REF!</definedName>
    <definedName name="BLPH231" localSheetId="2" hidden="1">#REF!</definedName>
    <definedName name="BLPH231" localSheetId="3" hidden="1">#REF!</definedName>
    <definedName name="BLPH231" hidden="1">#REF!</definedName>
    <definedName name="BLPH232" localSheetId="1" hidden="1">#REF!</definedName>
    <definedName name="BLPH232" localSheetId="2" hidden="1">#REF!</definedName>
    <definedName name="BLPH232" localSheetId="3" hidden="1">#REF!</definedName>
    <definedName name="BLPH232" hidden="1">#REF!</definedName>
    <definedName name="BLPH233" localSheetId="1" hidden="1">#REF!</definedName>
    <definedName name="BLPH233" localSheetId="2" hidden="1">#REF!</definedName>
    <definedName name="BLPH233" localSheetId="3" hidden="1">#REF!</definedName>
    <definedName name="BLPH233" hidden="1">#REF!</definedName>
    <definedName name="BLPH234" localSheetId="1" hidden="1">#REF!</definedName>
    <definedName name="BLPH234" localSheetId="2" hidden="1">#REF!</definedName>
    <definedName name="BLPH234" localSheetId="3" hidden="1">#REF!</definedName>
    <definedName name="BLPH234" hidden="1">#REF!</definedName>
    <definedName name="BLPH235" localSheetId="1" hidden="1">#REF!</definedName>
    <definedName name="BLPH235" localSheetId="2" hidden="1">#REF!</definedName>
    <definedName name="BLPH235" localSheetId="3" hidden="1">#REF!</definedName>
    <definedName name="BLPH235" hidden="1">#REF!</definedName>
    <definedName name="BLPH236" localSheetId="1" hidden="1">#REF!</definedName>
    <definedName name="BLPH236" localSheetId="2" hidden="1">#REF!</definedName>
    <definedName name="BLPH236" localSheetId="3" hidden="1">#REF!</definedName>
    <definedName name="BLPH236" hidden="1">#REF!</definedName>
    <definedName name="BLPH237" localSheetId="1" hidden="1">#REF!</definedName>
    <definedName name="BLPH237" localSheetId="2" hidden="1">#REF!</definedName>
    <definedName name="BLPH237" localSheetId="3" hidden="1">#REF!</definedName>
    <definedName name="BLPH237" hidden="1">#REF!</definedName>
    <definedName name="BLPH238" localSheetId="1" hidden="1">#REF!</definedName>
    <definedName name="BLPH238" localSheetId="2" hidden="1">#REF!</definedName>
    <definedName name="BLPH238" localSheetId="3" hidden="1">#REF!</definedName>
    <definedName name="BLPH238" hidden="1">#REF!</definedName>
    <definedName name="BLPH239" localSheetId="1" hidden="1">#REF!</definedName>
    <definedName name="BLPH239" localSheetId="2" hidden="1">#REF!</definedName>
    <definedName name="BLPH239" localSheetId="3" hidden="1">#REF!</definedName>
    <definedName name="BLPH239" hidden="1">#REF!</definedName>
    <definedName name="BLPH24" hidden="1">'[8]Risk-Free Rate'!$AH$15</definedName>
    <definedName name="BLPH240" localSheetId="1" hidden="1">#REF!</definedName>
    <definedName name="BLPH240" localSheetId="2" hidden="1">#REF!</definedName>
    <definedName name="BLPH240" localSheetId="3" hidden="1">#REF!</definedName>
    <definedName name="BLPH240" hidden="1">#REF!</definedName>
    <definedName name="BLPH241" localSheetId="1" hidden="1">#REF!</definedName>
    <definedName name="BLPH241" localSheetId="2" hidden="1">#REF!</definedName>
    <definedName name="BLPH241" localSheetId="3" hidden="1">#REF!</definedName>
    <definedName name="BLPH241" hidden="1">#REF!</definedName>
    <definedName name="BLPH242" localSheetId="1" hidden="1">#REF!</definedName>
    <definedName name="BLPH242" localSheetId="2" hidden="1">#REF!</definedName>
    <definedName name="BLPH242" localSheetId="3" hidden="1">#REF!</definedName>
    <definedName name="BLPH242" hidden="1">#REF!</definedName>
    <definedName name="BLPH243" localSheetId="1" hidden="1">#REF!</definedName>
    <definedName name="BLPH243" localSheetId="2" hidden="1">#REF!</definedName>
    <definedName name="BLPH243" localSheetId="3" hidden="1">#REF!</definedName>
    <definedName name="BLPH243" hidden="1">#REF!</definedName>
    <definedName name="BLPH244" localSheetId="1" hidden="1">#REF!</definedName>
    <definedName name="BLPH244" localSheetId="2" hidden="1">#REF!</definedName>
    <definedName name="BLPH244" localSheetId="3" hidden="1">#REF!</definedName>
    <definedName name="BLPH244" hidden="1">#REF!</definedName>
    <definedName name="BLPH245" localSheetId="1" hidden="1">#REF!</definedName>
    <definedName name="BLPH245" localSheetId="2" hidden="1">#REF!</definedName>
    <definedName name="BLPH245" localSheetId="3" hidden="1">#REF!</definedName>
    <definedName name="BLPH245" hidden="1">#REF!</definedName>
    <definedName name="BLPH246" localSheetId="1" hidden="1">#REF!</definedName>
    <definedName name="BLPH246" localSheetId="2" hidden="1">#REF!</definedName>
    <definedName name="BLPH246" localSheetId="3" hidden="1">#REF!</definedName>
    <definedName name="BLPH246" hidden="1">#REF!</definedName>
    <definedName name="BLPH247" localSheetId="1" hidden="1">#REF!</definedName>
    <definedName name="BLPH247" localSheetId="2" hidden="1">#REF!</definedName>
    <definedName name="BLPH247" localSheetId="3" hidden="1">#REF!</definedName>
    <definedName name="BLPH247" hidden="1">#REF!</definedName>
    <definedName name="BLPH248" localSheetId="1" hidden="1">#REF!</definedName>
    <definedName name="BLPH248" localSheetId="2" hidden="1">#REF!</definedName>
    <definedName name="BLPH248" localSheetId="3" hidden="1">#REF!</definedName>
    <definedName name="BLPH248" hidden="1">#REF!</definedName>
    <definedName name="BLPH249" localSheetId="1" hidden="1">#REF!</definedName>
    <definedName name="BLPH249" localSheetId="2" hidden="1">#REF!</definedName>
    <definedName name="BLPH249" localSheetId="3" hidden="1">#REF!</definedName>
    <definedName name="BLPH249" hidden="1">#REF!</definedName>
    <definedName name="BLPH25" hidden="1">'[8]Risk-Free Rate'!$AE$15</definedName>
    <definedName name="BLPH250" localSheetId="1" hidden="1">#REF!</definedName>
    <definedName name="BLPH250" localSheetId="2" hidden="1">#REF!</definedName>
    <definedName name="BLPH250" localSheetId="3" hidden="1">#REF!</definedName>
    <definedName name="BLPH250" hidden="1">#REF!</definedName>
    <definedName name="BLPH251" localSheetId="1" hidden="1">#REF!</definedName>
    <definedName name="BLPH251" localSheetId="2" hidden="1">#REF!</definedName>
    <definedName name="BLPH251" localSheetId="3" hidden="1">#REF!</definedName>
    <definedName name="BLPH251" hidden="1">#REF!</definedName>
    <definedName name="BLPH252" localSheetId="1" hidden="1">#REF!</definedName>
    <definedName name="BLPH252" localSheetId="2" hidden="1">#REF!</definedName>
    <definedName name="BLPH252" localSheetId="3" hidden="1">#REF!</definedName>
    <definedName name="BLPH252" hidden="1">#REF!</definedName>
    <definedName name="BLPH253" localSheetId="1" hidden="1">#REF!</definedName>
    <definedName name="BLPH253" localSheetId="2" hidden="1">#REF!</definedName>
    <definedName name="BLPH253" localSheetId="3" hidden="1">#REF!</definedName>
    <definedName name="BLPH253" hidden="1">#REF!</definedName>
    <definedName name="BLPH254" localSheetId="1" hidden="1">#REF!</definedName>
    <definedName name="BLPH254" localSheetId="2" hidden="1">#REF!</definedName>
    <definedName name="BLPH254" localSheetId="3" hidden="1">#REF!</definedName>
    <definedName name="BLPH254" hidden="1">#REF!</definedName>
    <definedName name="BLPH255" localSheetId="1" hidden="1">#REF!</definedName>
    <definedName name="BLPH255" localSheetId="2" hidden="1">#REF!</definedName>
    <definedName name="BLPH255" localSheetId="3" hidden="1">#REF!</definedName>
    <definedName name="BLPH255" hidden="1">#REF!</definedName>
    <definedName name="BLPH256" localSheetId="1" hidden="1">#REF!</definedName>
    <definedName name="BLPH256" localSheetId="2" hidden="1">#REF!</definedName>
    <definedName name="BLPH256" localSheetId="3" hidden="1">#REF!</definedName>
    <definedName name="BLPH256" hidden="1">#REF!</definedName>
    <definedName name="BLPH257" localSheetId="1" hidden="1">#REF!</definedName>
    <definedName name="BLPH257" localSheetId="2" hidden="1">#REF!</definedName>
    <definedName name="BLPH257" localSheetId="3" hidden="1">#REF!</definedName>
    <definedName name="BLPH257" hidden="1">#REF!</definedName>
    <definedName name="BLPH258" localSheetId="1" hidden="1">#REF!</definedName>
    <definedName name="BLPH258" localSheetId="2" hidden="1">#REF!</definedName>
    <definedName name="BLPH258" localSheetId="3" hidden="1">#REF!</definedName>
    <definedName name="BLPH258" hidden="1">#REF!</definedName>
    <definedName name="BLPH259" localSheetId="1" hidden="1">#REF!</definedName>
    <definedName name="BLPH259" localSheetId="2" hidden="1">#REF!</definedName>
    <definedName name="BLPH259" localSheetId="3" hidden="1">#REF!</definedName>
    <definedName name="BLPH259" hidden="1">#REF!</definedName>
    <definedName name="BLPH26" hidden="1">'[8]Risk-Free Rate'!$AB$15</definedName>
    <definedName name="BLPH260" localSheetId="1" hidden="1">#REF!</definedName>
    <definedName name="BLPH260" localSheetId="2" hidden="1">#REF!</definedName>
    <definedName name="BLPH260" localSheetId="3" hidden="1">#REF!</definedName>
    <definedName name="BLPH260" hidden="1">#REF!</definedName>
    <definedName name="BLPH261" localSheetId="1" hidden="1">#REF!</definedName>
    <definedName name="BLPH261" localSheetId="2" hidden="1">#REF!</definedName>
    <definedName name="BLPH261" localSheetId="3" hidden="1">#REF!</definedName>
    <definedName name="BLPH261" hidden="1">#REF!</definedName>
    <definedName name="BLPH262" localSheetId="1" hidden="1">#REF!</definedName>
    <definedName name="BLPH262" localSheetId="2" hidden="1">#REF!</definedName>
    <definedName name="BLPH262" localSheetId="3" hidden="1">#REF!</definedName>
    <definedName name="BLPH262" hidden="1">#REF!</definedName>
    <definedName name="BLPH263" localSheetId="1" hidden="1">#REF!</definedName>
    <definedName name="BLPH263" localSheetId="2" hidden="1">#REF!</definedName>
    <definedName name="BLPH263" localSheetId="3" hidden="1">#REF!</definedName>
    <definedName name="BLPH263" hidden="1">#REF!</definedName>
    <definedName name="BLPH264" localSheetId="1" hidden="1">#REF!</definedName>
    <definedName name="BLPH264" localSheetId="2" hidden="1">#REF!</definedName>
    <definedName name="BLPH264" localSheetId="3" hidden="1">#REF!</definedName>
    <definedName name="BLPH264" hidden="1">#REF!</definedName>
    <definedName name="BLPH265" localSheetId="1" hidden="1">#REF!</definedName>
    <definedName name="BLPH265" localSheetId="2" hidden="1">#REF!</definedName>
    <definedName name="BLPH265" localSheetId="3" hidden="1">#REF!</definedName>
    <definedName name="BLPH265" hidden="1">#REF!</definedName>
    <definedName name="BLPH266" localSheetId="1" hidden="1">#REF!</definedName>
    <definedName name="BLPH266" localSheetId="2" hidden="1">#REF!</definedName>
    <definedName name="BLPH266" localSheetId="3" hidden="1">#REF!</definedName>
    <definedName name="BLPH266" hidden="1">#REF!</definedName>
    <definedName name="BLPH267" localSheetId="1" hidden="1">#REF!</definedName>
    <definedName name="BLPH267" localSheetId="2" hidden="1">#REF!</definedName>
    <definedName name="BLPH267" localSheetId="3" hidden="1">#REF!</definedName>
    <definedName name="BLPH267" hidden="1">#REF!</definedName>
    <definedName name="BLPH268" localSheetId="1" hidden="1">#REF!</definedName>
    <definedName name="BLPH268" localSheetId="2" hidden="1">#REF!</definedName>
    <definedName name="BLPH268" localSheetId="3" hidden="1">#REF!</definedName>
    <definedName name="BLPH268" hidden="1">#REF!</definedName>
    <definedName name="BLPH269" localSheetId="1" hidden="1">#REF!</definedName>
    <definedName name="BLPH269" localSheetId="2" hidden="1">#REF!</definedName>
    <definedName name="BLPH269" localSheetId="3" hidden="1">#REF!</definedName>
    <definedName name="BLPH269" hidden="1">#REF!</definedName>
    <definedName name="BLPH27" hidden="1">'[8]Risk-Free Rate'!$Y$15</definedName>
    <definedName name="BLPH270" localSheetId="1" hidden="1">#REF!</definedName>
    <definedName name="BLPH270" localSheetId="2" hidden="1">#REF!</definedName>
    <definedName name="BLPH270" localSheetId="3" hidden="1">#REF!</definedName>
    <definedName name="BLPH270" hidden="1">#REF!</definedName>
    <definedName name="BLPH271" localSheetId="1" hidden="1">#REF!</definedName>
    <definedName name="BLPH271" localSheetId="2" hidden="1">#REF!</definedName>
    <definedName name="BLPH271" localSheetId="3" hidden="1">#REF!</definedName>
    <definedName name="BLPH271" hidden="1">#REF!</definedName>
    <definedName name="BLPH272" localSheetId="1" hidden="1">#REF!</definedName>
    <definedName name="BLPH272" localSheetId="2" hidden="1">#REF!</definedName>
    <definedName name="BLPH272" localSheetId="3" hidden="1">#REF!</definedName>
    <definedName name="BLPH272" hidden="1">#REF!</definedName>
    <definedName name="BLPH273" localSheetId="1" hidden="1">#REF!</definedName>
    <definedName name="BLPH273" localSheetId="2" hidden="1">#REF!</definedName>
    <definedName name="BLPH273" localSheetId="3" hidden="1">#REF!</definedName>
    <definedName name="BLPH273" hidden="1">#REF!</definedName>
    <definedName name="BLPH274" localSheetId="1" hidden="1">#REF!</definedName>
    <definedName name="BLPH274" localSheetId="2" hidden="1">#REF!</definedName>
    <definedName name="BLPH274" localSheetId="3" hidden="1">#REF!</definedName>
    <definedName name="BLPH274" hidden="1">#REF!</definedName>
    <definedName name="BLPH275" localSheetId="1" hidden="1">#REF!</definedName>
    <definedName name="BLPH275" localSheetId="2" hidden="1">#REF!</definedName>
    <definedName name="BLPH275" localSheetId="3" hidden="1">#REF!</definedName>
    <definedName name="BLPH275" hidden="1">#REF!</definedName>
    <definedName name="BLPH276" localSheetId="1" hidden="1">#REF!</definedName>
    <definedName name="BLPH276" localSheetId="2" hidden="1">#REF!</definedName>
    <definedName name="BLPH276" localSheetId="3" hidden="1">#REF!</definedName>
    <definedName name="BLPH276" hidden="1">#REF!</definedName>
    <definedName name="BLPH277" localSheetId="1" hidden="1">#REF!</definedName>
    <definedName name="BLPH277" localSheetId="2" hidden="1">#REF!</definedName>
    <definedName name="BLPH277" localSheetId="3" hidden="1">#REF!</definedName>
    <definedName name="BLPH277" hidden="1">#REF!</definedName>
    <definedName name="BLPH278" localSheetId="1" hidden="1">#REF!</definedName>
    <definedName name="BLPH278" localSheetId="2" hidden="1">#REF!</definedName>
    <definedName name="BLPH278" localSheetId="3" hidden="1">#REF!</definedName>
    <definedName name="BLPH278" hidden="1">#REF!</definedName>
    <definedName name="BLPH279" localSheetId="1" hidden="1">#REF!</definedName>
    <definedName name="BLPH279" localSheetId="2" hidden="1">#REF!</definedName>
    <definedName name="BLPH279" localSheetId="3" hidden="1">#REF!</definedName>
    <definedName name="BLPH279" hidden="1">#REF!</definedName>
    <definedName name="BLPH28" hidden="1">'[8]Risk-Free Rate'!$V$15</definedName>
    <definedName name="BLPH280" localSheetId="1" hidden="1">#REF!</definedName>
    <definedName name="BLPH280" localSheetId="2" hidden="1">#REF!</definedName>
    <definedName name="BLPH280" localSheetId="3" hidden="1">#REF!</definedName>
    <definedName name="BLPH280" hidden="1">#REF!</definedName>
    <definedName name="BLPH281" localSheetId="1" hidden="1">#REF!</definedName>
    <definedName name="BLPH281" localSheetId="2" hidden="1">#REF!</definedName>
    <definedName name="BLPH281" localSheetId="3" hidden="1">#REF!</definedName>
    <definedName name="BLPH281" hidden="1">#REF!</definedName>
    <definedName name="BLPH282" localSheetId="1" hidden="1">#REF!</definedName>
    <definedName name="BLPH282" localSheetId="2" hidden="1">#REF!</definedName>
    <definedName name="BLPH282" localSheetId="3" hidden="1">#REF!</definedName>
    <definedName name="BLPH282" hidden="1">#REF!</definedName>
    <definedName name="BLPH283" localSheetId="1" hidden="1">#REF!</definedName>
    <definedName name="BLPH283" localSheetId="2" hidden="1">#REF!</definedName>
    <definedName name="BLPH283" localSheetId="3" hidden="1">#REF!</definedName>
    <definedName name="BLPH283" hidden="1">#REF!</definedName>
    <definedName name="BLPH284" localSheetId="1" hidden="1">#REF!</definedName>
    <definedName name="BLPH284" localSheetId="2" hidden="1">#REF!</definedName>
    <definedName name="BLPH284" localSheetId="3" hidden="1">#REF!</definedName>
    <definedName name="BLPH284" hidden="1">#REF!</definedName>
    <definedName name="BLPH285" localSheetId="1" hidden="1">#REF!</definedName>
    <definedName name="BLPH285" localSheetId="2" hidden="1">#REF!</definedName>
    <definedName name="BLPH285" localSheetId="3" hidden="1">#REF!</definedName>
    <definedName name="BLPH285" hidden="1">#REF!</definedName>
    <definedName name="BLPH286" localSheetId="1" hidden="1">#REF!</definedName>
    <definedName name="BLPH286" localSheetId="2" hidden="1">#REF!</definedName>
    <definedName name="BLPH286" localSheetId="3" hidden="1">#REF!</definedName>
    <definedName name="BLPH286" hidden="1">#REF!</definedName>
    <definedName name="BLPH287" localSheetId="1" hidden="1">#REF!</definedName>
    <definedName name="BLPH287" localSheetId="2" hidden="1">#REF!</definedName>
    <definedName name="BLPH287" localSheetId="3" hidden="1">#REF!</definedName>
    <definedName name="BLPH287" hidden="1">#REF!</definedName>
    <definedName name="BLPH288" localSheetId="1" hidden="1">#REF!</definedName>
    <definedName name="BLPH288" localSheetId="2" hidden="1">#REF!</definedName>
    <definedName name="BLPH288" localSheetId="3" hidden="1">#REF!</definedName>
    <definedName name="BLPH288" hidden="1">#REF!</definedName>
    <definedName name="BLPH289" localSheetId="1" hidden="1">#REF!</definedName>
    <definedName name="BLPH289" localSheetId="2" hidden="1">#REF!</definedName>
    <definedName name="BLPH289" localSheetId="3" hidden="1">#REF!</definedName>
    <definedName name="BLPH289" hidden="1">#REF!</definedName>
    <definedName name="BLPH29" hidden="1">'[8]Risk-Free Rate'!$S$15</definedName>
    <definedName name="BLPH290" localSheetId="1" hidden="1">#REF!</definedName>
    <definedName name="BLPH290" localSheetId="2" hidden="1">#REF!</definedName>
    <definedName name="BLPH290" localSheetId="3" hidden="1">#REF!</definedName>
    <definedName name="BLPH290" hidden="1">#REF!</definedName>
    <definedName name="BLPH291" localSheetId="1" hidden="1">#REF!</definedName>
    <definedName name="BLPH291" localSheetId="2" hidden="1">#REF!</definedName>
    <definedName name="BLPH291" localSheetId="3" hidden="1">#REF!</definedName>
    <definedName name="BLPH291" hidden="1">#REF!</definedName>
    <definedName name="BLPH292" localSheetId="1" hidden="1">#REF!</definedName>
    <definedName name="BLPH292" localSheetId="2" hidden="1">#REF!</definedName>
    <definedName name="BLPH292" localSheetId="3" hidden="1">#REF!</definedName>
    <definedName name="BLPH292" hidden="1">#REF!</definedName>
    <definedName name="BLPH293" localSheetId="1" hidden="1">#REF!</definedName>
    <definedName name="BLPH293" localSheetId="2" hidden="1">#REF!</definedName>
    <definedName name="BLPH293" localSheetId="3" hidden="1">#REF!</definedName>
    <definedName name="BLPH293" hidden="1">#REF!</definedName>
    <definedName name="BLPH294" localSheetId="1" hidden="1">#REF!</definedName>
    <definedName name="BLPH294" localSheetId="2" hidden="1">#REF!</definedName>
    <definedName name="BLPH294" localSheetId="3" hidden="1">#REF!</definedName>
    <definedName name="BLPH294" hidden="1">#REF!</definedName>
    <definedName name="BLPH295" localSheetId="1" hidden="1">#REF!</definedName>
    <definedName name="BLPH295" localSheetId="2" hidden="1">#REF!</definedName>
    <definedName name="BLPH295" localSheetId="3" hidden="1">#REF!</definedName>
    <definedName name="BLPH295" hidden="1">#REF!</definedName>
    <definedName name="BLPH296" localSheetId="1" hidden="1">#REF!</definedName>
    <definedName name="BLPH296" localSheetId="2" hidden="1">#REF!</definedName>
    <definedName name="BLPH296" localSheetId="3" hidden="1">#REF!</definedName>
    <definedName name="BLPH296" hidden="1">#REF!</definedName>
    <definedName name="BLPH297" localSheetId="1" hidden="1">#REF!</definedName>
    <definedName name="BLPH297" localSheetId="2" hidden="1">#REF!</definedName>
    <definedName name="BLPH297" localSheetId="3" hidden="1">#REF!</definedName>
    <definedName name="BLPH297" hidden="1">#REF!</definedName>
    <definedName name="BLPH298" localSheetId="1" hidden="1">#REF!</definedName>
    <definedName name="BLPH298" localSheetId="2" hidden="1">#REF!</definedName>
    <definedName name="BLPH298" localSheetId="3" hidden="1">#REF!</definedName>
    <definedName name="BLPH298" hidden="1">#REF!</definedName>
    <definedName name="BLPH299" localSheetId="1" hidden="1">#REF!</definedName>
    <definedName name="BLPH299" localSheetId="2" hidden="1">#REF!</definedName>
    <definedName name="BLPH299" localSheetId="3" hidden="1">#REF!</definedName>
    <definedName name="BLPH29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hidden="1">#REF!</definedName>
    <definedName name="BLPH30" hidden="1">'[8]Risk-Free Rate'!$P$15</definedName>
    <definedName name="BLPH300" localSheetId="1" hidden="1">#REF!</definedName>
    <definedName name="BLPH300" localSheetId="2" hidden="1">#REF!</definedName>
    <definedName name="BLPH300" localSheetId="3" hidden="1">#REF!</definedName>
    <definedName name="BLPH300" hidden="1">#REF!</definedName>
    <definedName name="BLPH301" localSheetId="1" hidden="1">#REF!</definedName>
    <definedName name="BLPH301" localSheetId="2" hidden="1">#REF!</definedName>
    <definedName name="BLPH301" localSheetId="3" hidden="1">#REF!</definedName>
    <definedName name="BLPH301" hidden="1">#REF!</definedName>
    <definedName name="BLPH302" localSheetId="1" hidden="1">#REF!</definedName>
    <definedName name="BLPH302" localSheetId="2" hidden="1">#REF!</definedName>
    <definedName name="BLPH302" localSheetId="3" hidden="1">#REF!</definedName>
    <definedName name="BLPH302" hidden="1">#REF!</definedName>
    <definedName name="BLPH303" localSheetId="1" hidden="1">#REF!</definedName>
    <definedName name="BLPH303" localSheetId="2" hidden="1">#REF!</definedName>
    <definedName name="BLPH303" localSheetId="3" hidden="1">#REF!</definedName>
    <definedName name="BLPH303" hidden="1">#REF!</definedName>
    <definedName name="BLPH304" localSheetId="1" hidden="1">#REF!</definedName>
    <definedName name="BLPH304" localSheetId="2" hidden="1">#REF!</definedName>
    <definedName name="BLPH304" localSheetId="3" hidden="1">#REF!</definedName>
    <definedName name="BLPH304" hidden="1">#REF!</definedName>
    <definedName name="BLPH305" localSheetId="1" hidden="1">#REF!</definedName>
    <definedName name="BLPH305" localSheetId="2" hidden="1">#REF!</definedName>
    <definedName name="BLPH305" localSheetId="3" hidden="1">#REF!</definedName>
    <definedName name="BLPH305" hidden="1">#REF!</definedName>
    <definedName name="BLPH306" localSheetId="1" hidden="1">#REF!</definedName>
    <definedName name="BLPH306" localSheetId="2" hidden="1">#REF!</definedName>
    <definedName name="BLPH306" localSheetId="3" hidden="1">#REF!</definedName>
    <definedName name="BLPH306" hidden="1">#REF!</definedName>
    <definedName name="BLPH307" localSheetId="1" hidden="1">#REF!</definedName>
    <definedName name="BLPH307" localSheetId="2" hidden="1">#REF!</definedName>
    <definedName name="BLPH307" localSheetId="3" hidden="1">#REF!</definedName>
    <definedName name="BLPH307" hidden="1">#REF!</definedName>
    <definedName name="BLPH308" localSheetId="1" hidden="1">#REF!</definedName>
    <definedName name="BLPH308" localSheetId="2" hidden="1">#REF!</definedName>
    <definedName name="BLPH308" localSheetId="3" hidden="1">#REF!</definedName>
    <definedName name="BLPH308" hidden="1">#REF!</definedName>
    <definedName name="BLPH309" localSheetId="1" hidden="1">#REF!</definedName>
    <definedName name="BLPH309" localSheetId="2" hidden="1">#REF!</definedName>
    <definedName name="BLPH309" localSheetId="3" hidden="1">#REF!</definedName>
    <definedName name="BLPH309" hidden="1">#REF!</definedName>
    <definedName name="BLPH31" hidden="1">'[8]Risk-Free Rate'!$M$15</definedName>
    <definedName name="BLPH310" localSheetId="1" hidden="1">#REF!</definedName>
    <definedName name="BLPH310" localSheetId="2" hidden="1">#REF!</definedName>
    <definedName name="BLPH310" localSheetId="3" hidden="1">#REF!</definedName>
    <definedName name="BLPH310" hidden="1">#REF!</definedName>
    <definedName name="BLPH311" localSheetId="1" hidden="1">#REF!</definedName>
    <definedName name="BLPH311" localSheetId="2" hidden="1">#REF!</definedName>
    <definedName name="BLPH311" localSheetId="3" hidden="1">#REF!</definedName>
    <definedName name="BLPH311" hidden="1">#REF!</definedName>
    <definedName name="BLPH312" localSheetId="1" hidden="1">#REF!</definedName>
    <definedName name="BLPH312" localSheetId="2" hidden="1">#REF!</definedName>
    <definedName name="BLPH312" localSheetId="3" hidden="1">#REF!</definedName>
    <definedName name="BLPH312" hidden="1">#REF!</definedName>
    <definedName name="BLPH313" localSheetId="1" hidden="1">#REF!</definedName>
    <definedName name="BLPH313" localSheetId="2" hidden="1">#REF!</definedName>
    <definedName name="BLPH313" localSheetId="3" hidden="1">#REF!</definedName>
    <definedName name="BLPH313" hidden="1">#REF!</definedName>
    <definedName name="BLPH314" localSheetId="1" hidden="1">#REF!</definedName>
    <definedName name="BLPH314" localSheetId="2" hidden="1">#REF!</definedName>
    <definedName name="BLPH314" localSheetId="3" hidden="1">#REF!</definedName>
    <definedName name="BLPH314" hidden="1">#REF!</definedName>
    <definedName name="BLPH315" localSheetId="1" hidden="1">#REF!</definedName>
    <definedName name="BLPH315" localSheetId="2" hidden="1">#REF!</definedName>
    <definedName name="BLPH315" localSheetId="3" hidden="1">#REF!</definedName>
    <definedName name="BLPH315" hidden="1">#REF!</definedName>
    <definedName name="BLPH316" localSheetId="1" hidden="1">#REF!</definedName>
    <definedName name="BLPH316" localSheetId="2" hidden="1">#REF!</definedName>
    <definedName name="BLPH316" localSheetId="3" hidden="1">#REF!</definedName>
    <definedName name="BLPH316" hidden="1">#REF!</definedName>
    <definedName name="BLPH317" localSheetId="1" hidden="1">#REF!</definedName>
    <definedName name="BLPH317" localSheetId="2" hidden="1">#REF!</definedName>
    <definedName name="BLPH317" localSheetId="3" hidden="1">#REF!</definedName>
    <definedName name="BLPH317" hidden="1">#REF!</definedName>
    <definedName name="BLPH318" localSheetId="1" hidden="1">#REF!</definedName>
    <definedName name="BLPH318" localSheetId="2" hidden="1">#REF!</definedName>
    <definedName name="BLPH318" localSheetId="3" hidden="1">#REF!</definedName>
    <definedName name="BLPH318" hidden="1">#REF!</definedName>
    <definedName name="BLPH319" localSheetId="1" hidden="1">#REF!</definedName>
    <definedName name="BLPH319" localSheetId="2" hidden="1">#REF!</definedName>
    <definedName name="BLPH319" localSheetId="3" hidden="1">#REF!</definedName>
    <definedName name="BLPH319" hidden="1">#REF!</definedName>
    <definedName name="BLPH32" hidden="1">'[8]Risk-Free Rate'!$J$15</definedName>
    <definedName name="BLPH320" localSheetId="1" hidden="1">#REF!</definedName>
    <definedName name="BLPH320" localSheetId="2" hidden="1">#REF!</definedName>
    <definedName name="BLPH320" localSheetId="3" hidden="1">#REF!</definedName>
    <definedName name="BLPH320" hidden="1">#REF!</definedName>
    <definedName name="BLPH321" localSheetId="1" hidden="1">#REF!</definedName>
    <definedName name="BLPH321" localSheetId="2" hidden="1">#REF!</definedName>
    <definedName name="BLPH321" localSheetId="3" hidden="1">#REF!</definedName>
    <definedName name="BLPH321" hidden="1">#REF!</definedName>
    <definedName name="BLPH322" localSheetId="1" hidden="1">#REF!</definedName>
    <definedName name="BLPH322" localSheetId="2" hidden="1">#REF!</definedName>
    <definedName name="BLPH322" localSheetId="3" hidden="1">#REF!</definedName>
    <definedName name="BLPH322" hidden="1">#REF!</definedName>
    <definedName name="BLPH323" localSheetId="1" hidden="1">#REF!</definedName>
    <definedName name="BLPH323" localSheetId="2" hidden="1">#REF!</definedName>
    <definedName name="BLPH323" localSheetId="3" hidden="1">#REF!</definedName>
    <definedName name="BLPH323" hidden="1">#REF!</definedName>
    <definedName name="BLPH324" localSheetId="1" hidden="1">#REF!</definedName>
    <definedName name="BLPH324" localSheetId="2" hidden="1">#REF!</definedName>
    <definedName name="BLPH324" localSheetId="3" hidden="1">#REF!</definedName>
    <definedName name="BLPH324" hidden="1">#REF!</definedName>
    <definedName name="BLPH325" localSheetId="1" hidden="1">#REF!</definedName>
    <definedName name="BLPH325" localSheetId="2" hidden="1">#REF!</definedName>
    <definedName name="BLPH325" localSheetId="3" hidden="1">#REF!</definedName>
    <definedName name="BLPH325" hidden="1">#REF!</definedName>
    <definedName name="BLPH326" localSheetId="1" hidden="1">#REF!</definedName>
    <definedName name="BLPH326" localSheetId="2" hidden="1">#REF!</definedName>
    <definedName name="BLPH326" localSheetId="3" hidden="1">#REF!</definedName>
    <definedName name="BLPH326" hidden="1">#REF!</definedName>
    <definedName name="BLPH327" localSheetId="1" hidden="1">#REF!</definedName>
    <definedName name="BLPH327" localSheetId="2" hidden="1">#REF!</definedName>
    <definedName name="BLPH327" localSheetId="3" hidden="1">#REF!</definedName>
    <definedName name="BLPH327" hidden="1">#REF!</definedName>
    <definedName name="BLPH328" localSheetId="1" hidden="1">#REF!</definedName>
    <definedName name="BLPH328" localSheetId="2" hidden="1">#REF!</definedName>
    <definedName name="BLPH328" localSheetId="3" hidden="1">#REF!</definedName>
    <definedName name="BLPH328" hidden="1">#REF!</definedName>
    <definedName name="BLPH329" localSheetId="1" hidden="1">#REF!</definedName>
    <definedName name="BLPH329" localSheetId="2" hidden="1">#REF!</definedName>
    <definedName name="BLPH329" localSheetId="3" hidden="1">#REF!</definedName>
    <definedName name="BLPH329" hidden="1">#REF!</definedName>
    <definedName name="BLPH33" hidden="1">'[8]Risk-Free Rate'!$G$15</definedName>
    <definedName name="BLPH330" localSheetId="1" hidden="1">#REF!</definedName>
    <definedName name="BLPH330" localSheetId="2" hidden="1">#REF!</definedName>
    <definedName name="BLPH330" localSheetId="3" hidden="1">#REF!</definedName>
    <definedName name="BLPH330" hidden="1">#REF!</definedName>
    <definedName name="BLPH331" localSheetId="1" hidden="1">#REF!</definedName>
    <definedName name="BLPH331" localSheetId="2" hidden="1">#REF!</definedName>
    <definedName name="BLPH331" localSheetId="3" hidden="1">#REF!</definedName>
    <definedName name="BLPH331" hidden="1">#REF!</definedName>
    <definedName name="BLPH332" localSheetId="1" hidden="1">#REF!</definedName>
    <definedName name="BLPH332" localSheetId="2" hidden="1">#REF!</definedName>
    <definedName name="BLPH332" localSheetId="3" hidden="1">#REF!</definedName>
    <definedName name="BLPH332" hidden="1">#REF!</definedName>
    <definedName name="BLPH333" localSheetId="1" hidden="1">#REF!</definedName>
    <definedName name="BLPH333" localSheetId="2" hidden="1">#REF!</definedName>
    <definedName name="BLPH333" localSheetId="3" hidden="1">#REF!</definedName>
    <definedName name="BLPH333" hidden="1">#REF!</definedName>
    <definedName name="BLPH334" localSheetId="1" hidden="1">#REF!</definedName>
    <definedName name="BLPH334" localSheetId="2" hidden="1">#REF!</definedName>
    <definedName name="BLPH334" localSheetId="3" hidden="1">#REF!</definedName>
    <definedName name="BLPH334" hidden="1">#REF!</definedName>
    <definedName name="BLPH335" localSheetId="1" hidden="1">#REF!</definedName>
    <definedName name="BLPH335" localSheetId="2" hidden="1">#REF!</definedName>
    <definedName name="BLPH335" localSheetId="3" hidden="1">#REF!</definedName>
    <definedName name="BLPH335" hidden="1">#REF!</definedName>
    <definedName name="BLPH336" localSheetId="1" hidden="1">#REF!</definedName>
    <definedName name="BLPH336" localSheetId="2" hidden="1">#REF!</definedName>
    <definedName name="BLPH336" localSheetId="3" hidden="1">#REF!</definedName>
    <definedName name="BLPH336" hidden="1">#REF!</definedName>
    <definedName name="BLPH337" localSheetId="1" hidden="1">#REF!</definedName>
    <definedName name="BLPH337" localSheetId="2" hidden="1">#REF!</definedName>
    <definedName name="BLPH337" localSheetId="3" hidden="1">#REF!</definedName>
    <definedName name="BLPH337" hidden="1">#REF!</definedName>
    <definedName name="BLPH338" localSheetId="1" hidden="1">#REF!</definedName>
    <definedName name="BLPH338" localSheetId="2" hidden="1">#REF!</definedName>
    <definedName name="BLPH338" localSheetId="3" hidden="1">#REF!</definedName>
    <definedName name="BLPH338" hidden="1">#REF!</definedName>
    <definedName name="BLPH339" localSheetId="1" hidden="1">#REF!</definedName>
    <definedName name="BLPH339" localSheetId="2" hidden="1">#REF!</definedName>
    <definedName name="BLPH339" localSheetId="3" hidden="1">#REF!</definedName>
    <definedName name="BLPH339" hidden="1">#REF!</definedName>
    <definedName name="BLPH34" hidden="1">'[8]Risk-Free Rate'!$D$15</definedName>
    <definedName name="BLPH340" localSheetId="1" hidden="1">#REF!</definedName>
    <definedName name="BLPH340" localSheetId="2" hidden="1">#REF!</definedName>
    <definedName name="BLPH340" localSheetId="3" hidden="1">#REF!</definedName>
    <definedName name="BLPH340" hidden="1">#REF!</definedName>
    <definedName name="BLPH341" localSheetId="1" hidden="1">#REF!</definedName>
    <definedName name="BLPH341" localSheetId="2" hidden="1">#REF!</definedName>
    <definedName name="BLPH341" localSheetId="3" hidden="1">#REF!</definedName>
    <definedName name="BLPH341" hidden="1">#REF!</definedName>
    <definedName name="BLPH342" localSheetId="1" hidden="1">#REF!</definedName>
    <definedName name="BLPH342" localSheetId="2" hidden="1">#REF!</definedName>
    <definedName name="BLPH342" localSheetId="3" hidden="1">#REF!</definedName>
    <definedName name="BLPH342" hidden="1">#REF!</definedName>
    <definedName name="BLPH343" localSheetId="1" hidden="1">#REF!</definedName>
    <definedName name="BLPH343" localSheetId="2" hidden="1">#REF!</definedName>
    <definedName name="BLPH343" localSheetId="3" hidden="1">#REF!</definedName>
    <definedName name="BLPH343" hidden="1">#REF!</definedName>
    <definedName name="BLPH344" localSheetId="1" hidden="1">#REF!</definedName>
    <definedName name="BLPH344" localSheetId="2" hidden="1">#REF!</definedName>
    <definedName name="BLPH344" localSheetId="3" hidden="1">#REF!</definedName>
    <definedName name="BLPH344" hidden="1">#REF!</definedName>
    <definedName name="BLPH345" localSheetId="1" hidden="1">#REF!</definedName>
    <definedName name="BLPH345" localSheetId="2" hidden="1">#REF!</definedName>
    <definedName name="BLPH345" localSheetId="3" hidden="1">#REF!</definedName>
    <definedName name="BLPH345" hidden="1">#REF!</definedName>
    <definedName name="BLPH346" localSheetId="1" hidden="1">#REF!</definedName>
    <definedName name="BLPH346" localSheetId="2" hidden="1">#REF!</definedName>
    <definedName name="BLPH346" localSheetId="3" hidden="1">#REF!</definedName>
    <definedName name="BLPH346" hidden="1">#REF!</definedName>
    <definedName name="BLPH347" localSheetId="1" hidden="1">#REF!</definedName>
    <definedName name="BLPH347" localSheetId="2" hidden="1">#REF!</definedName>
    <definedName name="BLPH347" localSheetId="3" hidden="1">#REF!</definedName>
    <definedName name="BLPH347" hidden="1">#REF!</definedName>
    <definedName name="BLPH348" localSheetId="1" hidden="1">#REF!</definedName>
    <definedName name="BLPH348" localSheetId="2" hidden="1">#REF!</definedName>
    <definedName name="BLPH348" localSheetId="3" hidden="1">#REF!</definedName>
    <definedName name="BLPH348" hidden="1">#REF!</definedName>
    <definedName name="BLPH349" localSheetId="1" hidden="1">#REF!</definedName>
    <definedName name="BLPH349" localSheetId="2" hidden="1">#REF!</definedName>
    <definedName name="BLPH349" localSheetId="3" hidden="1">#REF!</definedName>
    <definedName name="BLPH349" hidden="1">#REF!</definedName>
    <definedName name="BLPH35" hidden="1">'[8]Risk-Free Rate'!$A$15</definedName>
    <definedName name="BLPH350" localSheetId="1" hidden="1">#REF!</definedName>
    <definedName name="BLPH350" localSheetId="2" hidden="1">#REF!</definedName>
    <definedName name="BLPH350" localSheetId="3" hidden="1">#REF!</definedName>
    <definedName name="BLPH350" hidden="1">#REF!</definedName>
    <definedName name="BLPH351" localSheetId="1" hidden="1">#REF!</definedName>
    <definedName name="BLPH351" localSheetId="2" hidden="1">#REF!</definedName>
    <definedName name="BLPH351" localSheetId="3" hidden="1">#REF!</definedName>
    <definedName name="BLPH351" hidden="1">#REF!</definedName>
    <definedName name="BLPH352" localSheetId="1" hidden="1">#REF!</definedName>
    <definedName name="BLPH352" localSheetId="2" hidden="1">#REF!</definedName>
    <definedName name="BLPH352" localSheetId="3" hidden="1">#REF!</definedName>
    <definedName name="BLPH352" hidden="1">#REF!</definedName>
    <definedName name="BLPH353" localSheetId="1" hidden="1">#REF!</definedName>
    <definedName name="BLPH353" localSheetId="2" hidden="1">#REF!</definedName>
    <definedName name="BLPH353" localSheetId="3" hidden="1">#REF!</definedName>
    <definedName name="BLPH353" hidden="1">#REF!</definedName>
    <definedName name="BLPH354" localSheetId="1" hidden="1">#REF!</definedName>
    <definedName name="BLPH354" localSheetId="2" hidden="1">#REF!</definedName>
    <definedName name="BLPH354" localSheetId="3" hidden="1">#REF!</definedName>
    <definedName name="BLPH354" hidden="1">#REF!</definedName>
    <definedName name="BLPH355" localSheetId="1" hidden="1">#REF!</definedName>
    <definedName name="BLPH355" localSheetId="2" hidden="1">#REF!</definedName>
    <definedName name="BLPH355" localSheetId="3" hidden="1">#REF!</definedName>
    <definedName name="BLPH355" hidden="1">#REF!</definedName>
    <definedName name="BLPH356" localSheetId="1" hidden="1">#REF!</definedName>
    <definedName name="BLPH356" localSheetId="2" hidden="1">#REF!</definedName>
    <definedName name="BLPH356" localSheetId="3" hidden="1">#REF!</definedName>
    <definedName name="BLPH356" hidden="1">#REF!</definedName>
    <definedName name="BLPH357" localSheetId="1" hidden="1">#REF!</definedName>
    <definedName name="BLPH357" localSheetId="2" hidden="1">#REF!</definedName>
    <definedName name="BLPH357" localSheetId="3" hidden="1">#REF!</definedName>
    <definedName name="BLPH357" hidden="1">#REF!</definedName>
    <definedName name="BLPH358" localSheetId="1" hidden="1">#REF!</definedName>
    <definedName name="BLPH358" localSheetId="2" hidden="1">#REF!</definedName>
    <definedName name="BLPH358" localSheetId="3" hidden="1">#REF!</definedName>
    <definedName name="BLPH358" hidden="1">#REF!</definedName>
    <definedName name="BLPH359" localSheetId="1" hidden="1">#REF!</definedName>
    <definedName name="BLPH359" localSheetId="2" hidden="1">#REF!</definedName>
    <definedName name="BLPH359" localSheetId="3" hidden="1">#REF!</definedName>
    <definedName name="BLPH359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hidden="1">#REF!</definedName>
    <definedName name="BLPH48" localSheetId="1" hidden="1">#REF!</definedName>
    <definedName name="BLPH48" localSheetId="2" hidden="1">#REF!</definedName>
    <definedName name="BLPH48" localSheetId="3" hidden="1">#REF!</definedName>
    <definedName name="BLPH48" hidden="1">#REF!</definedName>
    <definedName name="BLPH49" localSheetId="1" hidden="1">#REF!</definedName>
    <definedName name="BLPH49" localSheetId="2" hidden="1">#REF!</definedName>
    <definedName name="BLPH49" localSheetId="3" hidden="1">#REF!</definedName>
    <definedName name="BLPH49" hidden="1">#REF!</definedName>
    <definedName name="BLPH5" localSheetId="1" hidden="1">[7]Sheet2!#REF!</definedName>
    <definedName name="BLPH5" localSheetId="2" hidden="1">[7]Sheet2!#REF!</definedName>
    <definedName name="BLPH5" localSheetId="3" hidden="1">[7]Sheet2!#REF!</definedName>
    <definedName name="BLPH5" hidden="1">[7]Sheet2!#REF!</definedName>
    <definedName name="BLPH50" localSheetId="1" hidden="1">#REF!</definedName>
    <definedName name="BLPH50" localSheetId="2" hidden="1">#REF!</definedName>
    <definedName name="BLPH50" localSheetId="3" hidden="1">#REF!</definedName>
    <definedName name="BLPH50" hidden="1">#REF!</definedName>
    <definedName name="BLPH51" localSheetId="1" hidden="1">#REF!</definedName>
    <definedName name="BLPH51" localSheetId="2" hidden="1">#REF!</definedName>
    <definedName name="BLPH51" localSheetId="3" hidden="1">#REF!</definedName>
    <definedName name="BLPH51" hidden="1">#REF!</definedName>
    <definedName name="BLPH52" localSheetId="1" hidden="1">#REF!</definedName>
    <definedName name="BLPH52" localSheetId="2" hidden="1">#REF!</definedName>
    <definedName name="BLPH52" localSheetId="3" hidden="1">#REF!</definedName>
    <definedName name="BLPH52" hidden="1">#REF!</definedName>
    <definedName name="BLPH53" localSheetId="1" hidden="1">#REF!</definedName>
    <definedName name="BLPH53" localSheetId="2" hidden="1">#REF!</definedName>
    <definedName name="BLPH53" localSheetId="3" hidden="1">#REF!</definedName>
    <definedName name="BLPH53" hidden="1">#REF!</definedName>
    <definedName name="BLPH54" localSheetId="1" hidden="1">#REF!</definedName>
    <definedName name="BLPH54" localSheetId="2" hidden="1">#REF!</definedName>
    <definedName name="BLPH54" localSheetId="3" hidden="1">#REF!</definedName>
    <definedName name="BLPH54" hidden="1">#REF!</definedName>
    <definedName name="BLPH55" localSheetId="1" hidden="1">#REF!</definedName>
    <definedName name="BLPH55" localSheetId="2" hidden="1">#REF!</definedName>
    <definedName name="BLPH55" localSheetId="3" hidden="1">#REF!</definedName>
    <definedName name="BLPH5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hidden="1">#REF!</definedName>
    <definedName name="BLPH59" localSheetId="1" hidden="1">#REF!</definedName>
    <definedName name="BLPH59" localSheetId="2" hidden="1">#REF!</definedName>
    <definedName name="BLPH59" localSheetId="3" hidden="1">#REF!</definedName>
    <definedName name="BLPH5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hidden="1">#REF!</definedName>
    <definedName name="BLPH60" localSheetId="1" hidden="1">#REF!</definedName>
    <definedName name="BLPH60" localSheetId="2" hidden="1">#REF!</definedName>
    <definedName name="BLPH60" localSheetId="3" hidden="1">#REF!</definedName>
    <definedName name="BLPH60" hidden="1">#REF!</definedName>
    <definedName name="BLPH61" localSheetId="1" hidden="1">#REF!</definedName>
    <definedName name="BLPH61" localSheetId="2" hidden="1">#REF!</definedName>
    <definedName name="BLPH61" localSheetId="3" hidden="1">#REF!</definedName>
    <definedName name="BLPH61" hidden="1">#REF!</definedName>
    <definedName name="BLPH62" localSheetId="1" hidden="1">#REF!</definedName>
    <definedName name="BLPH62" localSheetId="2" hidden="1">#REF!</definedName>
    <definedName name="BLPH62" localSheetId="3" hidden="1">#REF!</definedName>
    <definedName name="BLPH62" hidden="1">#REF!</definedName>
    <definedName name="BLPH63" localSheetId="1" hidden="1">#REF!</definedName>
    <definedName name="BLPH63" localSheetId="2" hidden="1">#REF!</definedName>
    <definedName name="BLPH63" localSheetId="3" hidden="1">#REF!</definedName>
    <definedName name="BLPH63" hidden="1">#REF!</definedName>
    <definedName name="BLPH64" localSheetId="1" hidden="1">#REF!</definedName>
    <definedName name="BLPH64" localSheetId="2" hidden="1">#REF!</definedName>
    <definedName name="BLPH64" localSheetId="3" hidden="1">#REF!</definedName>
    <definedName name="BLPH64" hidden="1">#REF!</definedName>
    <definedName name="BLPH65" localSheetId="1" hidden="1">#REF!</definedName>
    <definedName name="BLPH65" localSheetId="2" hidden="1">#REF!</definedName>
    <definedName name="BLPH65" localSheetId="3" hidden="1">#REF!</definedName>
    <definedName name="BLPH65" hidden="1">#REF!</definedName>
    <definedName name="BLPH66" localSheetId="1" hidden="1">#REF!</definedName>
    <definedName name="BLPH66" localSheetId="2" hidden="1">#REF!</definedName>
    <definedName name="BLPH66" localSheetId="3" hidden="1">#REF!</definedName>
    <definedName name="BLPH66" hidden="1">#REF!</definedName>
    <definedName name="BLPH67" localSheetId="1" hidden="1">#REF!</definedName>
    <definedName name="BLPH67" localSheetId="2" hidden="1">#REF!</definedName>
    <definedName name="BLPH67" localSheetId="3" hidden="1">#REF!</definedName>
    <definedName name="BLPH67" hidden="1">#REF!</definedName>
    <definedName name="BLPH68" localSheetId="1" hidden="1">#REF!</definedName>
    <definedName name="BLPH68" localSheetId="2" hidden="1">#REF!</definedName>
    <definedName name="BLPH68" localSheetId="3" hidden="1">#REF!</definedName>
    <definedName name="BLPH68" hidden="1">#REF!</definedName>
    <definedName name="BLPH69" localSheetId="1" hidden="1">#REF!</definedName>
    <definedName name="BLPH69" localSheetId="2" hidden="1">#REF!</definedName>
    <definedName name="BLPH69" localSheetId="3" hidden="1">#REF!</definedName>
    <definedName name="BLPH69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hidden="1">#REF!</definedName>
    <definedName name="BLPH70" localSheetId="1" hidden="1">#REF!</definedName>
    <definedName name="BLPH70" localSheetId="2" hidden="1">#REF!</definedName>
    <definedName name="BLPH70" localSheetId="3" hidden="1">#REF!</definedName>
    <definedName name="BLPH70" hidden="1">#REF!</definedName>
    <definedName name="BLPH71" localSheetId="1" hidden="1">#REF!</definedName>
    <definedName name="BLPH71" localSheetId="2" hidden="1">#REF!</definedName>
    <definedName name="BLPH71" localSheetId="3" hidden="1">#REF!</definedName>
    <definedName name="BLPH71" hidden="1">#REF!</definedName>
    <definedName name="BLPH72" localSheetId="1" hidden="1">#REF!</definedName>
    <definedName name="BLPH72" localSheetId="2" hidden="1">#REF!</definedName>
    <definedName name="BLPH72" localSheetId="3" hidden="1">#REF!</definedName>
    <definedName name="BLPH72" hidden="1">#REF!</definedName>
    <definedName name="BLPH73" localSheetId="1" hidden="1">#REF!</definedName>
    <definedName name="BLPH73" localSheetId="2" hidden="1">#REF!</definedName>
    <definedName name="BLPH73" localSheetId="3" hidden="1">#REF!</definedName>
    <definedName name="BLPH73" hidden="1">#REF!</definedName>
    <definedName name="BLPH74" localSheetId="1" hidden="1">#REF!</definedName>
    <definedName name="BLPH74" localSheetId="2" hidden="1">#REF!</definedName>
    <definedName name="BLPH74" localSheetId="3" hidden="1">#REF!</definedName>
    <definedName name="BLPH74" hidden="1">#REF!</definedName>
    <definedName name="BLPH75" localSheetId="1" hidden="1">#REF!</definedName>
    <definedName name="BLPH75" localSheetId="2" hidden="1">#REF!</definedName>
    <definedName name="BLPH75" localSheetId="3" hidden="1">#REF!</definedName>
    <definedName name="BLPH75" hidden="1">#REF!</definedName>
    <definedName name="BLPH76" localSheetId="1" hidden="1">#REF!</definedName>
    <definedName name="BLPH76" localSheetId="2" hidden="1">#REF!</definedName>
    <definedName name="BLPH76" localSheetId="3" hidden="1">#REF!</definedName>
    <definedName name="BLPH76" hidden="1">#REF!</definedName>
    <definedName name="BLPH77" localSheetId="1" hidden="1">#REF!</definedName>
    <definedName name="BLPH77" localSheetId="2" hidden="1">#REF!</definedName>
    <definedName name="BLPH77" localSheetId="3" hidden="1">#REF!</definedName>
    <definedName name="BLPH7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hidden="1">#REF!</definedName>
    <definedName name="BLPH79" localSheetId="1" hidden="1">#REF!</definedName>
    <definedName name="BLPH79" localSheetId="2" hidden="1">#REF!</definedName>
    <definedName name="BLPH79" localSheetId="3" hidden="1">#REF!</definedName>
    <definedName name="BLPH79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hidden="1">#REF!</definedName>
    <definedName name="BLPH80" localSheetId="1" hidden="1">#REF!</definedName>
    <definedName name="BLPH80" localSheetId="2" hidden="1">#REF!</definedName>
    <definedName name="BLPH80" localSheetId="3" hidden="1">#REF!</definedName>
    <definedName name="BLPH80" hidden="1">#REF!</definedName>
    <definedName name="BLPH81" localSheetId="1" hidden="1">#REF!</definedName>
    <definedName name="BLPH81" localSheetId="2" hidden="1">#REF!</definedName>
    <definedName name="BLPH81" localSheetId="3" hidden="1">#REF!</definedName>
    <definedName name="BLPH81" hidden="1">#REF!</definedName>
    <definedName name="BLPH82" localSheetId="1" hidden="1">#REF!</definedName>
    <definedName name="BLPH82" localSheetId="2" hidden="1">#REF!</definedName>
    <definedName name="BLPH82" localSheetId="3" hidden="1">#REF!</definedName>
    <definedName name="BLPH82" hidden="1">#REF!</definedName>
    <definedName name="BLPH83" localSheetId="1" hidden="1">#REF!</definedName>
    <definedName name="BLPH83" localSheetId="2" hidden="1">#REF!</definedName>
    <definedName name="BLPH83" localSheetId="3" hidden="1">#REF!</definedName>
    <definedName name="BLPH83" hidden="1">#REF!</definedName>
    <definedName name="BLPH84" localSheetId="1" hidden="1">#REF!</definedName>
    <definedName name="BLPH84" localSheetId="2" hidden="1">#REF!</definedName>
    <definedName name="BLPH84" localSheetId="3" hidden="1">#REF!</definedName>
    <definedName name="BLPH84" hidden="1">#REF!</definedName>
    <definedName name="BLPH85" localSheetId="1" hidden="1">#REF!</definedName>
    <definedName name="BLPH85" localSheetId="2" hidden="1">#REF!</definedName>
    <definedName name="BLPH85" localSheetId="3" hidden="1">#REF!</definedName>
    <definedName name="BLPH85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hidden="1">#REF!</definedName>
    <definedName name="Cwvu.CapersView." localSheetId="1" hidden="1">[5]Sheet1!#REF!</definedName>
    <definedName name="Cwvu.CapersView." localSheetId="2" hidden="1">[5]Sheet1!#REF!</definedName>
    <definedName name="Cwvu.CapersView." localSheetId="3" hidden="1">[5]Sheet1!#REF!</definedName>
    <definedName name="Cwvu.CapersView." hidden="1">[5]Sheet1!#REF!</definedName>
    <definedName name="Cwvu.Japan_Capers_Ed_Pub." localSheetId="1" hidden="1">[5]Sheet1!#REF!</definedName>
    <definedName name="Cwvu.Japan_Capers_Ed_Pub." localSheetId="2" hidden="1">[5]Sheet1!#REF!</definedName>
    <definedName name="Cwvu.Japan_Capers_Ed_Pub." localSheetId="3" hidden="1">[5]Sheet1!#REF!</definedName>
    <definedName name="Cwvu.Japan_Capers_Ed_Pub." hidden="1">[5]Sheet1!#REF!</definedName>
    <definedName name="f" localSheetId="1" hidden="1">{"'PRODUCTIONCOST SHEET'!$B$3:$G$48"}</definedName>
    <definedName name="f" localSheetId="2" hidden="1">{"'PRODUCTIONCOST SHEET'!$B$3:$G$48"}</definedName>
    <definedName name="f" localSheetId="3" hidden="1">{"'PRODUCTIONCOST SHEET'!$B$3:$G$48"}</definedName>
    <definedName name="f" hidden="1">{"'PRODUCTIONCOST SHEET'!$B$3:$G$48"}</definedName>
    <definedName name="ff" localSheetId="1" hidden="1">{#N/A,#N/A,FALSE,"PRJCTED MNTHLY QTY's"}</definedName>
    <definedName name="ff" localSheetId="2" hidden="1">{#N/A,#N/A,FALSE,"PRJCTED MNTHLY QTY's"}</definedName>
    <definedName name="ff" localSheetId="3" hidden="1">{#N/A,#N/A,FALSE,"PRJCTED MNTHLY QTY's"}</definedName>
    <definedName name="ff" hidden="1">{#N/A,#N/A,FALSE,"PRJCTED MNTHLY QTY's"}</definedName>
    <definedName name="fffff" localSheetId="1" hidden="1">{#N/A,#N/A,FALSE,"PRJCTED QTRLY QTY's"}</definedName>
    <definedName name="fffff" localSheetId="2" hidden="1">{#N/A,#N/A,FALSE,"PRJCTED QTRLY QTY's"}</definedName>
    <definedName name="fffff" localSheetId="3" hidden="1">{#N/A,#N/A,FALSE,"PRJCTED QTRLY QTY's"}</definedName>
    <definedName name="fffff" hidden="1">{#N/A,#N/A,FALSE,"PRJCTED QTRLY QTY's"}</definedName>
    <definedName name="gjk" localSheetId="1" hidden="1">{#N/A,#N/A,FALSE,"DI 2 YEAR MASTER SCHEDULE"}</definedName>
    <definedName name="gjk" localSheetId="2" hidden="1">{#N/A,#N/A,FALSE,"DI 2 YEAR MASTER SCHEDULE"}</definedName>
    <definedName name="gjk" localSheetId="3" hidden="1">{#N/A,#N/A,FALSE,"DI 2 YEAR MASTER SCHEDULE"}</definedName>
    <definedName name="gjk" hidden="1">{#N/A,#N/A,FALSE,"DI 2 YEAR MASTER SCHEDULE"}</definedName>
    <definedName name="gwge" localSheetId="1" hidden="1">#REF!</definedName>
    <definedName name="gwge" localSheetId="2" hidden="1">#REF!</definedName>
    <definedName name="gwge" localSheetId="3" hidden="1">#REF!</definedName>
    <definedName name="gwge" hidden="1">#REF!</definedName>
    <definedName name="hh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1" hidden="1">{"'PRODUCTIONCOST SHEET'!$B$3:$G$48"}</definedName>
    <definedName name="HTML_Control" localSheetId="2" hidden="1">{"'PRODUCTIONCOST SHEET'!$B$3:$G$48"}</definedName>
    <definedName name="HTML_Control" localSheetId="3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l" localSheetId="1" hidden="1">{#N/A,#N/A,FALSE,"DI 2 YEAR MASTER SCHEDULE"}</definedName>
    <definedName name="l" localSheetId="2" hidden="1">{#N/A,#N/A,FALSE,"DI 2 YEAR MASTER SCHEDULE"}</definedName>
    <definedName name="l" localSheetId="3" hidden="1">{#N/A,#N/A,FALSE,"DI 2 YEAR MASTER SCHEDULE"}</definedName>
    <definedName name="l" hidden="1">{#N/A,#N/A,FALSE,"DI 2 YEAR MASTER SCHEDULE"}</definedName>
    <definedName name="ListOffset" hidden="1">1</definedName>
    <definedName name="lkl" localSheetId="1" hidden="1">{#N/A,#N/A,FALSE,"DI 2 YEAR MASTER SCHEDULE"}</definedName>
    <definedName name="lkl" localSheetId="2" hidden="1">{#N/A,#N/A,FALSE,"DI 2 YEAR MASTER SCHEDULE"}</definedName>
    <definedName name="lkl" localSheetId="3" hidden="1">{#N/A,#N/A,FALSE,"DI 2 YEAR MASTER SCHEDULE"}</definedName>
    <definedName name="lkl" hidden="1">{#N/A,#N/A,FALSE,"DI 2 YEAR MASTER SCHEDULE"}</definedName>
    <definedName name="mm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1" hidden="1">{#N/A,#N/A,FALSE,"PRJCTED QTRLY $'s"}</definedName>
    <definedName name="nn" localSheetId="2" hidden="1">{#N/A,#N/A,FALSE,"PRJCTED QTRLY $'s"}</definedName>
    <definedName name="nn" localSheetId="3" hidden="1">{#N/A,#N/A,FALSE,"PRJCTED QTRLY $'s"}</definedName>
    <definedName name="nn" hidden="1">{#N/A,#N/A,FALSE,"PRJCTED QTRLY $'s"}</definedName>
    <definedName name="Pal_Workbook_GUID" hidden="1">"LJ9YVKRJVQ1A1KNUG7XIT5A9"</definedName>
    <definedName name="_xlnm.Print_Area" localSheetId="0">'1.01 Summary_Totex'!$A$1:$AN$140</definedName>
    <definedName name="_xlnm.Print_Area" localSheetId="1">'1.04 Summary_Reliability'!$A$1:$AN$31</definedName>
    <definedName name="_xlnm.Print_Area" localSheetId="2">'1.05 Summary_Workload '!$A$1:$AN$71</definedName>
    <definedName name="_xlnm.Print_Area" localSheetId="3">'1.06 Summary_PerfSnapshot'!$A$1:$AO$61</definedName>
    <definedName name="_xlnm.Print_Titles" localSheetId="0">'1.01 Summary_Totex'!$1:$4</definedName>
    <definedName name="_xlnm.Print_Titles" localSheetId="1">'1.04 Summary_Reliability'!$1:$4</definedName>
    <definedName name="_xlnm.Print_Titles" localSheetId="2">'1.05 Summary_Workload '!$1:$4</definedName>
    <definedName name="qs" localSheetId="1" hidden="1">{#N/A,#N/A,FALSE,"PRJCTED MNTHLY QTY's"}</definedName>
    <definedName name="qs" localSheetId="2" hidden="1">{#N/A,#N/A,FALSE,"PRJCTED MNTHLY QTY's"}</definedName>
    <definedName name="qs" localSheetId="3" hidden="1">{#N/A,#N/A,FALSE,"PRJCTED MNTHLY QTY's"}</definedName>
    <definedName name="qs" hidden="1">{#N/A,#N/A,FALSE,"PRJCTED MNTHLY QTY's"}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1" hidden="1">#REF!</definedName>
    <definedName name="Rwvu.CapersView." localSheetId="2" hidden="1">#REF!</definedName>
    <definedName name="Rwvu.CapersView." localSheetId="3" hidden="1">#REF!</definedName>
    <definedName name="Rwvu.CapersView." hidden="1">#REF!</definedName>
    <definedName name="Rwvu.Japan_Capers_Ed_Pub." localSheetId="1" hidden="1">#REF!</definedName>
    <definedName name="Rwvu.Japan_Capers_Ed_Pub." localSheetId="2" hidden="1">#REF!</definedName>
    <definedName name="Rwvu.Japan_Capers_Ed_Pub." localSheetId="3" hidden="1">#REF!</definedName>
    <definedName name="Rwvu.Japan_Capers_Ed_Pub." hidden="1">#REF!</definedName>
    <definedName name="Rwvu.KJP_CC." localSheetId="1" hidden="1">#REF!</definedName>
    <definedName name="Rwvu.KJP_CC." localSheetId="2" hidden="1">#REF!</definedName>
    <definedName name="Rwvu.KJP_CC." localSheetId="3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localSheetId="1" hidden="1">[5]Sheet1!#REF!</definedName>
    <definedName name="Swvu.CapersView." localSheetId="2" hidden="1">[5]Sheet1!#REF!</definedName>
    <definedName name="Swvu.CapersView." localSheetId="3" hidden="1">[5]Sheet1!#REF!</definedName>
    <definedName name="Swvu.CapersView." hidden="1">[5]Sheet1!#REF!</definedName>
    <definedName name="Swvu.Japan_Capers_Ed_Pub." localSheetId="1" hidden="1">#REF!</definedName>
    <definedName name="Swvu.Japan_Capers_Ed_Pub." localSheetId="2" hidden="1">#REF!</definedName>
    <definedName name="Swvu.Japan_Capers_Ed_Pub." localSheetId="3" hidden="1">#REF!</definedName>
    <definedName name="Swvu.Japan_Capers_Ed_Pub." hidden="1">#REF!</definedName>
    <definedName name="Swvu.KJP_CC." localSheetId="1" hidden="1">#REF!</definedName>
    <definedName name="Swvu.KJP_CC." localSheetId="2" hidden="1">#REF!</definedName>
    <definedName name="Swvu.KJP_CC." localSheetId="3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localSheetId="1" hidden="1">{#VALUE!,#N/A,FALSE,0}</definedName>
    <definedName name="u" localSheetId="2" hidden="1">{#VALUE!,#N/A,FALSE,0}</definedName>
    <definedName name="u" localSheetId="3" hidden="1">{#VALUE!,#N/A,FALSE,0}</definedName>
    <definedName name="u" hidden="1">{#VALUE!,#N/A,FALSE,0}</definedName>
    <definedName name="UAG" localSheetId="1" hidden="1">{#N/A,#N/A,FALSE,"DI 2 YEAR MASTER SCHEDULE"}</definedName>
    <definedName name="UAG" localSheetId="2" hidden="1">{#N/A,#N/A,FALSE,"DI 2 YEAR MASTER SCHEDULE"}</definedName>
    <definedName name="UAG" localSheetId="3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{"Japan_Capers_Ed_Pub",#N/A,FALSE,"DI 2 YEAR MASTER SCHEDULE"}</definedName>
    <definedName name="v" localSheetId="2" hidden="1">{"Japan_Capers_Ed_Pub",#N/A,FALSE,"DI 2 YEAR MASTER SCHEDULE"}</definedName>
    <definedName name="v" localSheetId="3" hidden="1">{"Japan_Capers_Ed_Pub",#N/A,FALSE,"DI 2 YEAR MASTER SCHEDULE"}</definedName>
    <definedName name="v" hidden="1">{"Japan_Capers_Ed_Pub",#N/A,FALSE,"DI 2 YEAR MASTER SCHEDULE"}</definedName>
    <definedName name="wrn.CapersPlotter." localSheetId="1" hidden="1">{#N/A,#N/A,FALSE,"DI 2 YEAR MASTER SCHEDULE"}</definedName>
    <definedName name="wrn.CapersPlotter." localSheetId="2" hidden="1">{#N/A,#N/A,FALSE,"DI 2 YEAR MASTER SCHEDULE"}</definedName>
    <definedName name="wrn.CapersPlotter." localSheetId="3" hidden="1">{#N/A,#N/A,FALSE,"DI 2 YEAR MASTER SCHEDULE"}</definedName>
    <definedName name="wrn.CapersPlotter." hidden="1">{#N/A,#N/A,FALSE,"DI 2 YEAR MASTER SCHEDULE"}</definedName>
    <definedName name="wrn.Edutainment._.Priority._.List." localSheetId="1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3" hidden="1">{#N/A,#N/A,FALSE,"DI 2 YEAR MASTER SCHEDULE"}</definedName>
    <definedName name="wrn.Edutainment._.Priority._.List." hidden="1">{#N/A,#N/A,FALSE,"DI 2 YEAR MASTER SCHEDULE"}</definedName>
    <definedName name="wrn.Japan_Capers_Ed._.Pub." localSheetId="1" hidden="1">{"Japan_Capers_Ed_Pub",#N/A,FALSE,"DI 2 YEAR MASTER SCHEDULE"}</definedName>
    <definedName name="wrn.Japan_Capers_Ed._.Pub." localSheetId="2" hidden="1">{"Japan_Capers_Ed_Pub",#N/A,FALSE,"DI 2 YEAR MASTER SCHEDULE"}</definedName>
    <definedName name="wrn.Japan_Capers_Ed._.Pub." localSheetId="3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1" hidden="1">{#N/A,#N/A,FALSE,"DI 2 YEAR MASTER SCHEDULE"}</definedName>
    <definedName name="wrn.Priority._.list." localSheetId="2" hidden="1">{#N/A,#N/A,FALSE,"DI 2 YEAR MASTER SCHEDULE"}</definedName>
    <definedName name="wrn.Priority._.list." localSheetId="3" hidden="1">{#N/A,#N/A,FALSE,"DI 2 YEAR MASTER SCHEDULE"}</definedName>
    <definedName name="wrn.Priority._.list." hidden="1">{#N/A,#N/A,FALSE,"DI 2 YEAR MASTER SCHEDULE"}</definedName>
    <definedName name="wrn.Prjcted._.Mnthly._.Qtys." localSheetId="1" hidden="1">{#N/A,#N/A,FALSE,"PRJCTED MNTHLY QTY's"}</definedName>
    <definedName name="wrn.Prjcted._.Mnthly._.Qtys." localSheetId="2" hidden="1">{#N/A,#N/A,FALSE,"PRJCTED MNTHLY QTY's"}</definedName>
    <definedName name="wrn.Prjcted._.Mnthly._.Qtys." localSheetId="3" hidden="1">{#N/A,#N/A,FALSE,"PRJCTED MNTHLY QTY's"}</definedName>
    <definedName name="wrn.Prjcted._.Mnthly._.Qtys." hidden="1">{#N/A,#N/A,FALSE,"PRJCTED MNTHLY QTY's"}</definedName>
    <definedName name="wrn.Prjcted._.Qtrly._.Dollars." localSheetId="1" hidden="1">{#N/A,#N/A,FALSE,"PRJCTED QTRLY $'s"}</definedName>
    <definedName name="wrn.Prjcted._.Qtrly._.Dollars." localSheetId="2" hidden="1">{#N/A,#N/A,FALSE,"PRJCTED QTRLY $'s"}</definedName>
    <definedName name="wrn.Prjcted._.Qtrly._.Dollars." localSheetId="3" hidden="1">{#N/A,#N/A,FALSE,"PRJCTED QTRLY $'s"}</definedName>
    <definedName name="wrn.Prjcted._.Qtrly._.Dollars." hidden="1">{#N/A,#N/A,FALSE,"PRJCTED QTRLY $'s"}</definedName>
    <definedName name="wrn.Prjcted._.Qtrly._.Qtys." localSheetId="1" hidden="1">{#N/A,#N/A,FALSE,"PRJCTED QTRLY QTY's"}</definedName>
    <definedName name="wrn.Prjcted._.Qtrly._.Qtys." localSheetId="2" hidden="1">{#N/A,#N/A,FALSE,"PRJCTED QTRLY QTY's"}</definedName>
    <definedName name="wrn.Prjcted._.Qtrly._.Qtys." localSheetId="3" hidden="1">{#N/A,#N/A,FALSE,"PRJCTED QTRLY QTY's"}</definedName>
    <definedName name="wrn.Prjcted._.Qtrly._.Qtys." hidden="1">{#N/A,#N/A,FALSE,"PRJCTED QTRLY QTY's"}</definedName>
    <definedName name="wvu.CapersView.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1" hidden="1">{#N/A,#N/A,FALSE,"DI 2 YEAR MASTER SCHEDULE"}</definedName>
    <definedName name="x" localSheetId="2" hidden="1">{#N/A,#N/A,FALSE,"DI 2 YEAR MASTER SCHEDULE"}</definedName>
    <definedName name="x" localSheetId="3" hidden="1">{#N/A,#N/A,FALSE,"DI 2 YEAR MASTER SCHEDULE"}</definedName>
    <definedName name="x" hidden="1">{#N/A,#N/A,FALSE,"DI 2 YEAR MASTER SCHEDULE"}</definedName>
    <definedName name="y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1" hidden="1">{#N/A,#N/A,FALSE,"DI 2 YEAR MASTER SCHEDULE"}</definedName>
    <definedName name="z" localSheetId="2" hidden="1">{#N/A,#N/A,FALSE,"DI 2 YEAR MASTER SCHEDULE"}</definedName>
    <definedName name="z" localSheetId="3" hidden="1">{#N/A,#N/A,FALSE,"DI 2 YEAR MASTER SCHEDULE"}</definedName>
    <definedName name="z" hidden="1">{#N/A,#N/A,FALSE,"DI 2 YEAR MASTER SCHEDULE"}</definedName>
    <definedName name="Z_9A428CE1_B4D9_11D0_A8AA_0000C071AEE7_.wvu.Cols" hidden="1">[5]Sheet1!$A$1:$Q$65536,[5]Sheet1!$Y$1:$Z$65536</definedName>
    <definedName name="Z_9A428CE1_B4D9_11D0_A8AA_0000C071AEE7_.wvu.PrintArea" localSheetId="1" hidden="1">#REF!</definedName>
    <definedName name="Z_9A428CE1_B4D9_11D0_A8AA_0000C071AEE7_.wvu.PrintArea" localSheetId="2" hidden="1">#REF!</definedName>
    <definedName name="Z_9A428CE1_B4D9_11D0_A8AA_0000C071AEE7_.wvu.PrintArea" localSheetId="3" hidden="1">#REF!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2" i="4" l="1"/>
  <c r="AI51" i="4"/>
  <c r="AM50" i="4"/>
  <c r="AL50" i="4"/>
  <c r="AK50" i="4"/>
  <c r="AJ50" i="4"/>
  <c r="AI50" i="4"/>
  <c r="AM46" i="4"/>
  <c r="AL46" i="4"/>
  <c r="AK46" i="4"/>
  <c r="AJ46" i="4"/>
  <c r="AI46" i="4"/>
  <c r="AM45" i="4"/>
  <c r="AL45" i="4"/>
  <c r="AK45" i="4"/>
  <c r="AJ45" i="4"/>
  <c r="AI45" i="4"/>
  <c r="AI41" i="4"/>
  <c r="AI36" i="4"/>
  <c r="AI35" i="4"/>
  <c r="AI31" i="4"/>
  <c r="AI30" i="4"/>
  <c r="AI29" i="4"/>
  <c r="AI28" i="4"/>
  <c r="AI23" i="4"/>
  <c r="AK22" i="4"/>
  <c r="AJ22" i="4"/>
  <c r="AM20" i="4"/>
  <c r="AM22" i="4" s="1"/>
  <c r="AL20" i="4"/>
  <c r="AL22" i="4" s="1"/>
  <c r="AK20" i="4"/>
  <c r="AJ20" i="4"/>
  <c r="AI20" i="4"/>
  <c r="AM19" i="4"/>
  <c r="AL19" i="4"/>
  <c r="AK19" i="4"/>
  <c r="AJ19" i="4"/>
  <c r="AI19" i="4"/>
  <c r="AM15" i="4"/>
  <c r="AL15" i="4"/>
  <c r="AK15" i="4"/>
  <c r="AJ15" i="4"/>
  <c r="AI15" i="4"/>
  <c r="AM14" i="4"/>
  <c r="AL14" i="4"/>
  <c r="AK14" i="4"/>
  <c r="AK21" i="4" s="1"/>
  <c r="AJ14" i="4"/>
  <c r="AJ21" i="4" s="1"/>
  <c r="AI14" i="4"/>
  <c r="A3" i="4"/>
  <c r="A2" i="4"/>
  <c r="AM68" i="3"/>
  <c r="AL68" i="3"/>
  <c r="AK68" i="3"/>
  <c r="AJ68" i="3"/>
  <c r="AI68" i="3"/>
  <c r="AM67" i="3"/>
  <c r="AL67" i="3"/>
  <c r="AK67" i="3"/>
  <c r="AJ67" i="3"/>
  <c r="AI67" i="3"/>
  <c r="AM66" i="3"/>
  <c r="AL66" i="3"/>
  <c r="AK66" i="3"/>
  <c r="AJ66" i="3"/>
  <c r="AI66" i="3"/>
  <c r="AM65" i="3"/>
  <c r="AL65" i="3"/>
  <c r="AK65" i="3"/>
  <c r="AJ65" i="3"/>
  <c r="AI65" i="3"/>
  <c r="AM64" i="3"/>
  <c r="AL64" i="3"/>
  <c r="AK64" i="3"/>
  <c r="AJ64" i="3"/>
  <c r="AI64" i="3"/>
  <c r="AM63" i="3"/>
  <c r="AL63" i="3"/>
  <c r="AK63" i="3"/>
  <c r="AJ63" i="3"/>
  <c r="AI63" i="3"/>
  <c r="AM61" i="3"/>
  <c r="AL61" i="3"/>
  <c r="AK61" i="3"/>
  <c r="AJ61" i="3"/>
  <c r="AI61" i="3"/>
  <c r="AM60" i="3"/>
  <c r="AL60" i="3"/>
  <c r="AK60" i="3"/>
  <c r="AJ60" i="3"/>
  <c r="AI60" i="3"/>
  <c r="AM59" i="3"/>
  <c r="AL59" i="3"/>
  <c r="AK59" i="3"/>
  <c r="AJ59" i="3"/>
  <c r="AI59" i="3"/>
  <c r="AM57" i="3"/>
  <c r="AL57" i="3"/>
  <c r="AK57" i="3"/>
  <c r="AJ57" i="3"/>
  <c r="AI57" i="3"/>
  <c r="AM56" i="3"/>
  <c r="AL56" i="3"/>
  <c r="AK56" i="3"/>
  <c r="AJ56" i="3"/>
  <c r="AI56" i="3"/>
  <c r="AM55" i="3"/>
  <c r="AL55" i="3"/>
  <c r="AK55" i="3"/>
  <c r="AJ55" i="3"/>
  <c r="AI55" i="3"/>
  <c r="AM53" i="3"/>
  <c r="AL53" i="3"/>
  <c r="AK53" i="3"/>
  <c r="AJ53" i="3"/>
  <c r="AI53" i="3"/>
  <c r="AM52" i="3"/>
  <c r="AL52" i="3"/>
  <c r="AK52" i="3"/>
  <c r="AJ52" i="3"/>
  <c r="AI52" i="3"/>
  <c r="AM51" i="3"/>
  <c r="AL51" i="3"/>
  <c r="AK51" i="3"/>
  <c r="AJ51" i="3"/>
  <c r="AI51" i="3"/>
  <c r="AM50" i="3"/>
  <c r="AL50" i="3"/>
  <c r="AK50" i="3"/>
  <c r="AJ50" i="3"/>
  <c r="AI50" i="3"/>
  <c r="AM45" i="3"/>
  <c r="AL45" i="3"/>
  <c r="AK45" i="3"/>
  <c r="AJ45" i="3"/>
  <c r="AI45" i="3"/>
  <c r="AM44" i="3"/>
  <c r="AM40" i="4" s="1"/>
  <c r="AL44" i="3"/>
  <c r="AK44" i="3"/>
  <c r="AK40" i="4" s="1"/>
  <c r="AJ44" i="3"/>
  <c r="AJ40" i="4" s="1"/>
  <c r="AI44" i="3"/>
  <c r="AI40" i="4" s="1"/>
  <c r="AM43" i="3"/>
  <c r="AL43" i="3"/>
  <c r="AK43" i="3"/>
  <c r="AJ43" i="3"/>
  <c r="AI43" i="3"/>
  <c r="AM42" i="3"/>
  <c r="AM46" i="3" s="1"/>
  <c r="AL42" i="3"/>
  <c r="AK42" i="3"/>
  <c r="AJ42" i="3"/>
  <c r="AI42" i="3"/>
  <c r="AM38" i="3"/>
  <c r="AL38" i="3"/>
  <c r="AK38" i="3"/>
  <c r="AJ38" i="3"/>
  <c r="AI38" i="3"/>
  <c r="AM37" i="3"/>
  <c r="AL37" i="3"/>
  <c r="AK37" i="3"/>
  <c r="AJ37" i="3"/>
  <c r="AI37" i="3"/>
  <c r="AM36" i="3"/>
  <c r="AL36" i="3"/>
  <c r="AK36" i="3"/>
  <c r="AJ36" i="3"/>
  <c r="AI36" i="3"/>
  <c r="AM35" i="3"/>
  <c r="AL35" i="3"/>
  <c r="AK35" i="3"/>
  <c r="AJ35" i="3"/>
  <c r="AI35" i="3"/>
  <c r="AM34" i="3"/>
  <c r="AL34" i="3"/>
  <c r="AK34" i="3"/>
  <c r="AJ34" i="3"/>
  <c r="AI34" i="3"/>
  <c r="AM30" i="3"/>
  <c r="AL30" i="3"/>
  <c r="AK30" i="3"/>
  <c r="AJ30" i="3"/>
  <c r="AI30" i="3"/>
  <c r="AM29" i="3"/>
  <c r="AL29" i="3"/>
  <c r="AK29" i="3"/>
  <c r="AJ29" i="3"/>
  <c r="AI29" i="3"/>
  <c r="AM25" i="3"/>
  <c r="AL25" i="3"/>
  <c r="AK25" i="3"/>
  <c r="AJ25" i="3"/>
  <c r="AI25" i="3"/>
  <c r="AM24" i="3"/>
  <c r="AL24" i="3"/>
  <c r="AK24" i="3"/>
  <c r="AJ24" i="3"/>
  <c r="AI24" i="3"/>
  <c r="AM23" i="3"/>
  <c r="AL23" i="3"/>
  <c r="AK23" i="3"/>
  <c r="AJ23" i="3"/>
  <c r="AI23" i="3"/>
  <c r="AM22" i="3"/>
  <c r="AL22" i="3"/>
  <c r="AK22" i="3"/>
  <c r="AJ22" i="3"/>
  <c r="AI22" i="3"/>
  <c r="AM21" i="3"/>
  <c r="AL21" i="3"/>
  <c r="AK21" i="3"/>
  <c r="AJ21" i="3"/>
  <c r="AI21" i="3"/>
  <c r="AM14" i="3"/>
  <c r="AL14" i="3"/>
  <c r="AK14" i="3"/>
  <c r="AJ14" i="3"/>
  <c r="AI14" i="3"/>
  <c r="AM13" i="3"/>
  <c r="AL13" i="3"/>
  <c r="AK13" i="3"/>
  <c r="AJ13" i="3"/>
  <c r="AI13" i="3"/>
  <c r="AM12" i="3"/>
  <c r="AL12" i="3"/>
  <c r="AK12" i="3"/>
  <c r="AJ12" i="3"/>
  <c r="AI12" i="3"/>
  <c r="A3" i="3"/>
  <c r="A2" i="3"/>
  <c r="AM21" i="2"/>
  <c r="AL21" i="2"/>
  <c r="AK21" i="2"/>
  <c r="AJ21" i="2"/>
  <c r="AI21" i="2"/>
  <c r="AM20" i="2"/>
  <c r="AL20" i="2"/>
  <c r="AK20" i="2"/>
  <c r="AJ20" i="2"/>
  <c r="AI20" i="2"/>
  <c r="AM19" i="2"/>
  <c r="AL19" i="2"/>
  <c r="AK19" i="2"/>
  <c r="AJ19" i="2"/>
  <c r="AI19" i="2"/>
  <c r="AI14" i="2" a="1"/>
  <c r="AI14" i="2" s="1"/>
  <c r="AI28" i="2" s="1"/>
  <c r="AI13" i="2" a="1"/>
  <c r="AI13" i="2" s="1"/>
  <c r="AM12" i="2"/>
  <c r="AL12" i="2"/>
  <c r="AK12" i="2"/>
  <c r="AK26" i="2" s="1"/>
  <c r="AJ12" i="2"/>
  <c r="AJ26" i="2" s="1"/>
  <c r="AI12" i="2"/>
  <c r="A3" i="2"/>
  <c r="A2" i="2"/>
  <c r="AJ133" i="1"/>
  <c r="AI101" i="1"/>
  <c r="AM99" i="1"/>
  <c r="AL99" i="1"/>
  <c r="AK99" i="1"/>
  <c r="AJ99" i="1"/>
  <c r="AJ101" i="1" s="1"/>
  <c r="AI99" i="1"/>
  <c r="AM89" i="1"/>
  <c r="AM101" i="1" s="1"/>
  <c r="AL89" i="1"/>
  <c r="AL101" i="1" s="1"/>
  <c r="AK89" i="1"/>
  <c r="AK101" i="1" s="1"/>
  <c r="AJ89" i="1"/>
  <c r="AI89" i="1"/>
  <c r="AM60" i="1"/>
  <c r="AL60" i="1"/>
  <c r="AK60" i="1"/>
  <c r="AJ60" i="1"/>
  <c r="AI60" i="1"/>
  <c r="AM59" i="1"/>
  <c r="AM136" i="1" s="1"/>
  <c r="AL59" i="1"/>
  <c r="AL136" i="1" s="1"/>
  <c r="AK59" i="1"/>
  <c r="AK136" i="1" s="1"/>
  <c r="AJ59" i="1"/>
  <c r="AJ136" i="1" s="1"/>
  <c r="AI59" i="1"/>
  <c r="AI136" i="1" s="1"/>
  <c r="AM58" i="1"/>
  <c r="AM135" i="1" s="1"/>
  <c r="AL58" i="1"/>
  <c r="AK58" i="1"/>
  <c r="AJ58" i="1"/>
  <c r="AI58" i="1"/>
  <c r="AI135" i="1" s="1"/>
  <c r="AM57" i="1"/>
  <c r="AL57" i="1"/>
  <c r="AL134" i="1" s="1"/>
  <c r="AK57" i="1"/>
  <c r="AK134" i="1" s="1"/>
  <c r="AJ57" i="1"/>
  <c r="AJ134" i="1" s="1"/>
  <c r="AI57" i="1"/>
  <c r="AI134" i="1" s="1"/>
  <c r="AM56" i="1"/>
  <c r="AM133" i="1" s="1"/>
  <c r="AL56" i="1"/>
  <c r="AL133" i="1" s="1"/>
  <c r="AK56" i="1"/>
  <c r="AK133" i="1" s="1"/>
  <c r="AJ56" i="1"/>
  <c r="AI56" i="1"/>
  <c r="AI133" i="1" s="1"/>
  <c r="AM55" i="1"/>
  <c r="AM132" i="1" s="1"/>
  <c r="AL55" i="1"/>
  <c r="AL132" i="1" s="1"/>
  <c r="AK55" i="1"/>
  <c r="AJ55" i="1"/>
  <c r="AJ132" i="1" s="1"/>
  <c r="AI55" i="1"/>
  <c r="AI132" i="1" s="1"/>
  <c r="AM54" i="1"/>
  <c r="AM131" i="1" s="1"/>
  <c r="AL54" i="1"/>
  <c r="AK54" i="1"/>
  <c r="AK131" i="1" s="1"/>
  <c r="AJ54" i="1"/>
  <c r="AJ131" i="1" s="1"/>
  <c r="AI54" i="1"/>
  <c r="AI131" i="1" s="1"/>
  <c r="AM47" i="1"/>
  <c r="AL47" i="1"/>
  <c r="AK47" i="1"/>
  <c r="AJ47" i="1"/>
  <c r="AI47" i="1"/>
  <c r="AM46" i="1"/>
  <c r="AL46" i="1"/>
  <c r="AK46" i="1"/>
  <c r="AJ46" i="1"/>
  <c r="AI46" i="1"/>
  <c r="AM45" i="1"/>
  <c r="AL45" i="1"/>
  <c r="AK45" i="1"/>
  <c r="AJ45" i="1"/>
  <c r="AI45" i="1"/>
  <c r="AM44" i="1"/>
  <c r="AL44" i="1"/>
  <c r="AK44" i="1"/>
  <c r="AJ44" i="1"/>
  <c r="AI44" i="1"/>
  <c r="AM43" i="1"/>
  <c r="AL43" i="1"/>
  <c r="AK43" i="1"/>
  <c r="AJ43" i="1"/>
  <c r="AI43" i="1"/>
  <c r="AM42" i="1"/>
  <c r="AL42" i="1"/>
  <c r="AK42" i="1"/>
  <c r="AJ42" i="1"/>
  <c r="AI42" i="1"/>
  <c r="AM41" i="1"/>
  <c r="AL41" i="1"/>
  <c r="AK41" i="1"/>
  <c r="AJ41" i="1"/>
  <c r="AI41" i="1"/>
  <c r="AM40" i="1"/>
  <c r="AL40" i="1"/>
  <c r="AK40" i="1"/>
  <c r="AJ40" i="1"/>
  <c r="AI40" i="1"/>
  <c r="AM39" i="1"/>
  <c r="AL39" i="1"/>
  <c r="AK39" i="1"/>
  <c r="AJ39" i="1"/>
  <c r="AI39" i="1"/>
  <c r="AM38" i="1"/>
  <c r="AL38" i="1"/>
  <c r="AK38" i="1"/>
  <c r="AJ38" i="1"/>
  <c r="AI38" i="1"/>
  <c r="AM37" i="1"/>
  <c r="AL37" i="1"/>
  <c r="AK37" i="1"/>
  <c r="AJ37" i="1"/>
  <c r="AI37" i="1"/>
  <c r="AM36" i="1"/>
  <c r="AM48" i="1" s="1"/>
  <c r="AM124" i="1" s="1"/>
  <c r="AM125" i="1" s="1"/>
  <c r="AL36" i="1"/>
  <c r="AK36" i="1"/>
  <c r="AJ36" i="1"/>
  <c r="AI36" i="1"/>
  <c r="AM33" i="1"/>
  <c r="AL33" i="1"/>
  <c r="AK33" i="1"/>
  <c r="AJ33" i="1"/>
  <c r="AI33" i="1"/>
  <c r="AM32" i="1"/>
  <c r="AL32" i="1"/>
  <c r="AK32" i="1"/>
  <c r="AJ32" i="1"/>
  <c r="AI32" i="1"/>
  <c r="AM31" i="1"/>
  <c r="AL31" i="1"/>
  <c r="AK31" i="1"/>
  <c r="AJ31" i="1"/>
  <c r="AI31" i="1"/>
  <c r="AM30" i="1"/>
  <c r="AL30" i="1"/>
  <c r="AK30" i="1"/>
  <c r="AJ30" i="1"/>
  <c r="AI30" i="1"/>
  <c r="AM29" i="1"/>
  <c r="AL29" i="1"/>
  <c r="AK29" i="1"/>
  <c r="AJ29" i="1"/>
  <c r="AI29" i="1"/>
  <c r="AM28" i="1"/>
  <c r="AL28" i="1"/>
  <c r="AK28" i="1"/>
  <c r="AJ28" i="1"/>
  <c r="AI28" i="1"/>
  <c r="AM27" i="1"/>
  <c r="AM34" i="1" s="1"/>
  <c r="AM121" i="1" s="1"/>
  <c r="AM122" i="1" s="1"/>
  <c r="AL27" i="1"/>
  <c r="AK27" i="1"/>
  <c r="AJ27" i="1"/>
  <c r="AJ34" i="1" s="1"/>
  <c r="AJ121" i="1" s="1"/>
  <c r="AJ122" i="1" s="1"/>
  <c r="AI27" i="1"/>
  <c r="AM25" i="1"/>
  <c r="AM118" i="1" s="1"/>
  <c r="AL25" i="1"/>
  <c r="AL118" i="1" s="1"/>
  <c r="AK25" i="1"/>
  <c r="AK118" i="1" s="1"/>
  <c r="AJ25" i="1"/>
  <c r="AJ118" i="1" s="1"/>
  <c r="AI25" i="1"/>
  <c r="AI118" i="1" s="1"/>
  <c r="AM24" i="1"/>
  <c r="AL24" i="1"/>
  <c r="AL117" i="1" s="1"/>
  <c r="AK24" i="1"/>
  <c r="AK117" i="1" s="1"/>
  <c r="AJ24" i="1"/>
  <c r="AJ117" i="1" s="1"/>
  <c r="AI24" i="1"/>
  <c r="AI117" i="1" s="1"/>
  <c r="AM23" i="1"/>
  <c r="AM116" i="1" s="1"/>
  <c r="AL23" i="1"/>
  <c r="AL116" i="1" s="1"/>
  <c r="AK23" i="1"/>
  <c r="AK116" i="1" s="1"/>
  <c r="AJ23" i="1"/>
  <c r="AJ116" i="1" s="1"/>
  <c r="AI23" i="1"/>
  <c r="AI116" i="1" s="1"/>
  <c r="AM22" i="1"/>
  <c r="AM115" i="1" s="1"/>
  <c r="AL22" i="1"/>
  <c r="AL115" i="1" s="1"/>
  <c r="AK22" i="1"/>
  <c r="AK115" i="1" s="1"/>
  <c r="AJ22" i="1"/>
  <c r="AJ115" i="1" s="1"/>
  <c r="AI22" i="1"/>
  <c r="AI26" i="1" s="1"/>
  <c r="AI119" i="1" s="1"/>
  <c r="AM20" i="1"/>
  <c r="AM113" i="1" s="1"/>
  <c r="AL20" i="1"/>
  <c r="AL113" i="1" s="1"/>
  <c r="AK20" i="1"/>
  <c r="AK113" i="1" s="1"/>
  <c r="AJ20" i="1"/>
  <c r="AJ113" i="1" s="1"/>
  <c r="AI20" i="1"/>
  <c r="AM19" i="1"/>
  <c r="AM112" i="1" s="1"/>
  <c r="AL19" i="1"/>
  <c r="AL112" i="1" s="1"/>
  <c r="AK19" i="1"/>
  <c r="AK112" i="1" s="1"/>
  <c r="AJ19" i="1"/>
  <c r="AJ21" i="1" s="1"/>
  <c r="AI19" i="1"/>
  <c r="AI112" i="1" s="1"/>
  <c r="AM17" i="1"/>
  <c r="AL17" i="1"/>
  <c r="AK17" i="1"/>
  <c r="AJ17" i="1"/>
  <c r="AI17" i="1"/>
  <c r="AM16" i="1"/>
  <c r="AL16" i="1"/>
  <c r="AK16" i="1"/>
  <c r="AJ16" i="1"/>
  <c r="AI16" i="1"/>
  <c r="AM15" i="1"/>
  <c r="AL15" i="1"/>
  <c r="AK15" i="1"/>
  <c r="AJ15" i="1"/>
  <c r="AI15" i="1"/>
  <c r="AM14" i="1"/>
  <c r="AL14" i="1"/>
  <c r="AK14" i="1"/>
  <c r="AJ14" i="1"/>
  <c r="AI14" i="1"/>
  <c r="AM13" i="1"/>
  <c r="AL13" i="1"/>
  <c r="AL110" i="1" s="1"/>
  <c r="AK13" i="1"/>
  <c r="AJ13" i="1"/>
  <c r="AI13" i="1"/>
  <c r="AM12" i="1"/>
  <c r="AM109" i="1" s="1"/>
  <c r="AL12" i="1"/>
  <c r="AK12" i="1"/>
  <c r="AK109" i="1" s="1"/>
  <c r="AJ12" i="1"/>
  <c r="AJ109" i="1" s="1"/>
  <c r="AI12" i="1"/>
  <c r="AI18" i="1" s="1"/>
  <c r="AI111" i="1" s="1"/>
  <c r="A3" i="1"/>
  <c r="A2" i="1"/>
  <c r="AI110" i="1" l="1"/>
  <c r="AJ22" i="2"/>
  <c r="AM27" i="2"/>
  <c r="AL46" i="3"/>
  <c r="AM26" i="1"/>
  <c r="AM119" i="1" s="1"/>
  <c r="AK34" i="1"/>
  <c r="AK121" i="1" s="1"/>
  <c r="AK122" i="1" s="1"/>
  <c r="AM61" i="1"/>
  <c r="AL34" i="1"/>
  <c r="AL121" i="1" s="1"/>
  <c r="AL122" i="1" s="1"/>
  <c r="AM18" i="1"/>
  <c r="AM111" i="1" s="1"/>
  <c r="AK28" i="2"/>
  <c r="AM110" i="1"/>
  <c r="AL21" i="1"/>
  <c r="AL114" i="1" s="1"/>
  <c r="AL48" i="1"/>
  <c r="AL124" i="1" s="1"/>
  <c r="AL125" i="1" s="1"/>
  <c r="AJ48" i="1"/>
  <c r="AJ124" i="1" s="1"/>
  <c r="AJ125" i="1" s="1"/>
  <c r="AM134" i="1"/>
  <c r="AM137" i="1" s="1"/>
  <c r="AL15" i="2"/>
  <c r="AL26" i="2"/>
  <c r="AJ28" i="2"/>
  <c r="AJ46" i="3"/>
  <c r="AL61" i="1"/>
  <c r="AM26" i="2"/>
  <c r="AM21" i="1"/>
  <c r="AM114" i="1" s="1"/>
  <c r="AM127" i="1" s="1"/>
  <c r="AI21" i="1"/>
  <c r="AI50" i="1" s="1"/>
  <c r="AI48" i="1"/>
  <c r="AI124" i="1" s="1"/>
  <c r="AI125" i="1" s="1"/>
  <c r="AI15" i="2"/>
  <c r="AL28" i="2"/>
  <c r="AI21" i="4"/>
  <c r="AJ27" i="2"/>
  <c r="AM28" i="2"/>
  <c r="AK46" i="3"/>
  <c r="AJ110" i="1"/>
  <c r="AK18" i="1"/>
  <c r="AK111" i="1" s="1"/>
  <c r="AK26" i="1"/>
  <c r="AK119" i="1" s="1"/>
  <c r="AK48" i="1"/>
  <c r="AK124" i="1" s="1"/>
  <c r="AK125" i="1" s="1"/>
  <c r="AK135" i="1"/>
  <c r="AL131" i="1"/>
  <c r="AK15" i="2"/>
  <c r="AK22" i="2"/>
  <c r="AM22" i="2"/>
  <c r="AI46" i="3"/>
  <c r="AL18" i="1"/>
  <c r="AL111" i="1" s="1"/>
  <c r="AK110" i="1"/>
  <c r="AI34" i="1"/>
  <c r="AI121" i="1" s="1"/>
  <c r="AI122" i="1" s="1"/>
  <c r="AK61" i="1"/>
  <c r="AL135" i="1"/>
  <c r="AJ135" i="1"/>
  <c r="AJ137" i="1" s="1"/>
  <c r="AL109" i="1"/>
  <c r="AI26" i="2"/>
  <c r="AL27" i="2"/>
  <c r="AK27" i="2"/>
  <c r="AI27" i="2"/>
  <c r="AJ114" i="1"/>
  <c r="AI137" i="1"/>
  <c r="AI114" i="1"/>
  <c r="AI127" i="1" s="1"/>
  <c r="AI139" i="1" s="1"/>
  <c r="AJ18" i="1"/>
  <c r="AJ111" i="1" s="1"/>
  <c r="AK21" i="1"/>
  <c r="AJ26" i="1"/>
  <c r="AJ119" i="1" s="1"/>
  <c r="AL22" i="2"/>
  <c r="AL21" i="4"/>
  <c r="AM21" i="4"/>
  <c r="AL40" i="4"/>
  <c r="AL26" i="1"/>
  <c r="AL119" i="1" s="1"/>
  <c r="AI113" i="1"/>
  <c r="AM117" i="1"/>
  <c r="AJ15" i="2"/>
  <c r="AI22" i="4"/>
  <c r="AI115" i="1"/>
  <c r="AI61" i="1"/>
  <c r="AI58" i="4" s="1"/>
  <c r="AK132" i="1"/>
  <c r="AK137" i="1" s="1"/>
  <c r="AM15" i="2"/>
  <c r="AI22" i="2"/>
  <c r="AJ61" i="1"/>
  <c r="AI109" i="1"/>
  <c r="AJ112" i="1"/>
  <c r="AL137" i="1" l="1"/>
  <c r="AM50" i="1"/>
  <c r="AM63" i="1" s="1"/>
  <c r="AL127" i="1"/>
  <c r="AL139" i="1" s="1"/>
  <c r="AM139" i="1"/>
  <c r="AJ50" i="1"/>
  <c r="AJ63" i="1" s="1"/>
  <c r="AL50" i="1"/>
  <c r="AL63" i="1" s="1"/>
  <c r="AI57" i="4"/>
  <c r="AI63" i="1"/>
  <c r="AI56" i="4" s="1"/>
  <c r="AK50" i="1"/>
  <c r="AK63" i="1" s="1"/>
  <c r="AK114" i="1"/>
  <c r="AK127" i="1" s="1"/>
  <c r="AK139" i="1" s="1"/>
  <c r="AJ127" i="1"/>
  <c r="AJ1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<sst xmlns="http://schemas.openxmlformats.org/spreadsheetml/2006/main" count="655" uniqueCount="215">
  <si>
    <t>GD2 Regulatory Report Pack</t>
  </si>
  <si>
    <t xml:space="preserve"> </t>
  </si>
  <si>
    <t xml:space="preserve">1.01 Summary of Totex </t>
  </si>
  <si>
    <t>RIIO-GD2</t>
  </si>
  <si>
    <t xml:space="preserve">Cost Category </t>
  </si>
  <si>
    <t>TIM</t>
  </si>
  <si>
    <t>Funding Type</t>
  </si>
  <si>
    <t>Policy Area</t>
  </si>
  <si>
    <t>Policy Mechanism</t>
  </si>
  <si>
    <t>NARM Category</t>
  </si>
  <si>
    <t>NARM Risk</t>
  </si>
  <si>
    <t>Controllable Opex</t>
  </si>
  <si>
    <t>Direct Opex</t>
  </si>
  <si>
    <t>Asset/Activity Category</t>
  </si>
  <si>
    <t>Asset/Activity Sub-Class</t>
  </si>
  <si>
    <t>Descriptor 2</t>
  </si>
  <si>
    <t>Descriptor 3</t>
  </si>
  <si>
    <t>Descriptor 4</t>
  </si>
  <si>
    <t>Descriptor 5</t>
  </si>
  <si>
    <t>Descriptor 6</t>
  </si>
  <si>
    <t>Descriptor 7</t>
  </si>
  <si>
    <t>Descriptor 8</t>
  </si>
  <si>
    <t>Specified Project</t>
  </si>
  <si>
    <t>Measure</t>
  </si>
  <si>
    <t>Volume</t>
  </si>
  <si>
    <t>Contribution Cost</t>
  </si>
  <si>
    <t>Gross Cost</t>
  </si>
  <si>
    <t>Net Cost</t>
  </si>
  <si>
    <t>Unique ID</t>
  </si>
  <si>
    <t>Unit</t>
  </si>
  <si>
    <t>Totex Summary - Current Year</t>
  </si>
  <si>
    <t>Controllable Costs</t>
  </si>
  <si>
    <t>Opex (Direct)</t>
  </si>
  <si>
    <t>Work Management</t>
  </si>
  <si>
    <t>Net</t>
  </si>
  <si>
    <t>£m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</si>
  <si>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</si>
  <si>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</si>
  <si>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</si>
  <si>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</si>
  <si>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</si>
  <si>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Opex (Indirect)</t>
  </si>
  <si>
    <t>Business support</t>
  </si>
  <si>
    <t>Training &amp; Apprentices</t>
  </si>
  <si>
    <t>Capex (Load)</t>
  </si>
  <si>
    <t>LTS, Storage &amp; Entry</t>
  </si>
  <si>
    <t>Connections</t>
  </si>
  <si>
    <t>Reinforcement (&lt;7 barg)</t>
  </si>
  <si>
    <t>LP Gasholders</t>
  </si>
  <si>
    <t>Capex (Other)</t>
  </si>
  <si>
    <t>Smart Metering</t>
  </si>
  <si>
    <t>Statutory Independent Undertakings (SIU)</t>
  </si>
  <si>
    <t>Governors</t>
  </si>
  <si>
    <t xml:space="preserve">Other Capex </t>
  </si>
  <si>
    <t>of which Vehicles</t>
  </si>
  <si>
    <t xml:space="preserve">of which IT &amp; Telecoms </t>
  </si>
  <si>
    <t>Repex</t>
  </si>
  <si>
    <t>Tier-1</t>
  </si>
  <si>
    <t>Tier-2A</t>
  </si>
  <si>
    <t>Tier-2B</t>
  </si>
  <si>
    <t>Tier-3</t>
  </si>
  <si>
    <t>Other Policy &amp; Condition (Inc. MDPI)</t>
  </si>
  <si>
    <t>Diversions</t>
  </si>
  <si>
    <t>Services - Tier 1</t>
  </si>
  <si>
    <t>Services - Tier 2A</t>
  </si>
  <si>
    <t>Services - Other</t>
  </si>
  <si>
    <t>Iron Stubs</t>
  </si>
  <si>
    <t>Robotic Intervention</t>
  </si>
  <si>
    <t>Risers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</si>
  <si>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</si>
  <si>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</si>
  <si>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</si>
  <si>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</si>
  <si>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</si>
  <si>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</si>
  <si>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</si>
  <si>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Xoserve</t>
  </si>
  <si>
    <t>Other</t>
  </si>
  <si>
    <t>Total Non Controllable costs</t>
  </si>
  <si>
    <t>Total Funded costs</t>
  </si>
  <si>
    <t>Totex Summary - Totex- Final proposals adjusted with uncertainties indicated on the Re-Opener Pipeline Log - £m</t>
  </si>
  <si>
    <t>Total Work Management</t>
  </si>
  <si>
    <t>Total Work Execution</t>
  </si>
  <si>
    <t xml:space="preserve">Capex Other </t>
  </si>
  <si>
    <t xml:space="preserve">Total Capex Other </t>
  </si>
  <si>
    <t>Total Repex</t>
  </si>
  <si>
    <t>NTS exit costs &amp; Other</t>
  </si>
  <si>
    <t>Total Baseline costs</t>
  </si>
  <si>
    <t xml:space="preserve">Totex Summary Variance - Totex- Current versus adjusted Final proposals </t>
  </si>
  <si>
    <t>1.04 Summary of reliability outputs and secondary deliverables</t>
  </si>
  <si>
    <t>Expenditure Group 1</t>
  </si>
  <si>
    <t>Expenditure Group 2</t>
  </si>
  <si>
    <t>Totex</t>
  </si>
  <si>
    <t>Descriptor 1</t>
  </si>
  <si>
    <t>Summary of loss of supply volumes and duration - primary output</t>
  </si>
  <si>
    <t>Actual loss of supply volumes (no.)</t>
  </si>
  <si>
    <t>Planned</t>
  </si>
  <si>
    <t xml:space="preserve">Interruptions </t>
  </si>
  <si>
    <t xml:space="preserve">Number </t>
  </si>
  <si>
    <t>Unplanned (MOBs)</t>
  </si>
  <si>
    <t>Unplanned (Non-MOBs)</t>
  </si>
  <si>
    <t>Total interruptions</t>
  </si>
  <si>
    <t>Actual loss of supply duration (minutes)</t>
  </si>
  <si>
    <t xml:space="preserve">Minutes </t>
  </si>
  <si>
    <t>Average duration (minutes)</t>
  </si>
  <si>
    <t>Sheet End</t>
  </si>
  <si>
    <t>1.05 Summary of Workload</t>
  </si>
  <si>
    <t xml:space="preserve">Summary of workload </t>
  </si>
  <si>
    <t xml:space="preserve">Opex activity </t>
  </si>
  <si>
    <t>Mains condition reports</t>
  </si>
  <si>
    <t>Num</t>
  </si>
  <si>
    <t>Service condition reports</t>
  </si>
  <si>
    <t> No. of holders removed</t>
  </si>
  <si>
    <t xml:space="preserve">Capex activity </t>
  </si>
  <si>
    <t>Reinforcement</t>
  </si>
  <si>
    <t>km</t>
  </si>
  <si>
    <t>Replacement</t>
  </si>
  <si>
    <t>Storage</t>
  </si>
  <si>
    <t>Pipelines</t>
  </si>
  <si>
    <t xml:space="preserve">Reinforcement </t>
  </si>
  <si>
    <t>Total mains reinforcement</t>
  </si>
  <si>
    <t>k m</t>
  </si>
  <si>
    <t>Total reinforcement Governors</t>
  </si>
  <si>
    <t>No</t>
  </si>
  <si>
    <t>District</t>
  </si>
  <si>
    <t>Housing Replacement only</t>
  </si>
  <si>
    <t>Component replacement/refurbishment only</t>
  </si>
  <si>
    <t>Replacement of entire installation</t>
  </si>
  <si>
    <t>Decommission</t>
  </si>
  <si>
    <t>Service</t>
  </si>
  <si>
    <t xml:space="preserve">Connection </t>
  </si>
  <si>
    <t>New housing services</t>
  </si>
  <si>
    <t>Existing housing services (excl Fuel poor)</t>
  </si>
  <si>
    <t xml:space="preserve">Fuel poor services </t>
  </si>
  <si>
    <t>Governor intervention</t>
  </si>
  <si>
    <t>Total connection services</t>
  </si>
  <si>
    <t xml:space="preserve">Repex activity </t>
  </si>
  <si>
    <t>T1 length decommissioned</t>
  </si>
  <si>
    <t>Outturn Workload (&lt;3")</t>
  </si>
  <si>
    <t>Outturn Workload ( 4" - 5")</t>
  </si>
  <si>
    <t>Outturn Workload (6" - 7")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</si>
  <si>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</si>
  <si>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</si>
  <si>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</si>
  <si>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</si>
  <si>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</si>
  <si>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</si>
  <si>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</si>
  <si>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</si>
  <si>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</si>
  <si>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</si>
  <si>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</si>
  <si>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</si>
  <si>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</si>
  <si>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 xml:space="preserve">1.06 Performance Snapshot </t>
  </si>
  <si>
    <t>Performance Snapshop</t>
  </si>
  <si>
    <t xml:space="preserve">Network </t>
  </si>
  <si>
    <t xml:space="preserve">Capacity </t>
  </si>
  <si>
    <t xml:space="preserve">Customers </t>
  </si>
  <si>
    <t>Directly connected to network</t>
  </si>
  <si>
    <t xml:space="preserve">Pipeline </t>
  </si>
  <si>
    <t xml:space="preserve">Length </t>
  </si>
  <si>
    <t xml:space="preserve">All pressure tiers </t>
  </si>
  <si>
    <t xml:space="preserve">Km </t>
  </si>
  <si>
    <t xml:space="preserve">Reliability </t>
  </si>
  <si>
    <t>Delivery 24/7/365</t>
  </si>
  <si>
    <t>%</t>
  </si>
  <si>
    <t xml:space="preserve">Customer interruptions </t>
  </si>
  <si>
    <t xml:space="preserve">Unplanned </t>
  </si>
  <si>
    <t xml:space="preserve"> Excluding  major incidents</t>
  </si>
  <si>
    <t xml:space="preserve">Customers affected </t>
  </si>
  <si>
    <t>% per number of total customers</t>
  </si>
  <si>
    <t xml:space="preserve">Average duration in minutes </t>
  </si>
  <si>
    <t xml:space="preserve">Major incidents </t>
  </si>
  <si>
    <t xml:space="preserve">Customers Affected </t>
  </si>
  <si>
    <t>Number incidents: Customers Effected</t>
  </si>
  <si>
    <t>Customer Satisfaction</t>
  </si>
  <si>
    <t>`</t>
  </si>
  <si>
    <t>Customer Satisfaction - unplanned interruptions</t>
  </si>
  <si>
    <t>score out of 10</t>
  </si>
  <si>
    <t>Ofgem target (9.37)</t>
  </si>
  <si>
    <t>Customer Satisfaction - planned work</t>
  </si>
  <si>
    <t>Ofgem target (8.51)</t>
  </si>
  <si>
    <t>Customer Satisfaction - connections</t>
  </si>
  <si>
    <t>Ofgem target (8.38)</t>
  </si>
  <si>
    <t>Complaints metric</t>
  </si>
  <si>
    <t>scoring of complaints resolution</t>
  </si>
  <si>
    <t>Ofgem target - need to be below 5.0</t>
  </si>
  <si>
    <t xml:space="preserve">Connections </t>
  </si>
  <si>
    <t>% of all quotes issued within timescales set</t>
  </si>
  <si>
    <t>Ofgem target</t>
  </si>
  <si>
    <t>% of jobs substantially completed on date agreed with the customer</t>
  </si>
  <si>
    <t xml:space="preserve">Social Obligations </t>
  </si>
  <si>
    <t>Fuel Poor Connections made in year</t>
  </si>
  <si>
    <t>No.</t>
  </si>
  <si>
    <t>% of Fuel poor connections to date to RIIO2 target</t>
  </si>
  <si>
    <t>% better than target</t>
  </si>
  <si>
    <t>Comparator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</si>
  <si>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</si>
  <si>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</si>
  <si>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</si>
  <si>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</si>
  <si>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</si>
  <si>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</si>
  <si>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</si>
  <si>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</si>
  <si>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</si>
  <si>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</si>
  <si>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</si>
  <si>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</si>
  <si>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 xml:space="preserve">Financial </t>
  </si>
  <si>
    <t>Totex operating costs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</si>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</sst>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;[Red]\(#,##0.0\)"/>
    <numFmt numFmtId="167" formatCode="0.0%"/>
    <numFmt numFmtId="168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fgColor theme="6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8" fillId="0" borderId="0"/>
    <xf numFmtId="0" fontId="2" fillId="0" borderId="0"/>
    <xf numFmtId="0" fontId="5" fillId="0" borderId="0"/>
    <xf numFmtId="0" fontId="5" fillId="0" borderId="0"/>
    <xf numFmtId="4" fontId="5" fillId="6" borderId="0" applyBorder="0" applyAlignment="0" applyProtection="0"/>
    <xf numFmtId="4" fontId="5" fillId="8" borderId="0"/>
    <xf numFmtId="0" fontId="5" fillId="0" borderId="0"/>
    <xf numFmtId="0" fontId="8" fillId="0" borderId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" fontId="5" fillId="6" borderId="0" applyBorder="0" applyAlignment="0" applyProtection="0"/>
    <xf numFmtId="0" fontId="5" fillId="0" borderId="0"/>
    <xf numFmtId="0" fontId="5" fillId="0" borderId="0"/>
    <xf numFmtId="0" fontId="15" fillId="0" borderId="0"/>
    <xf numFmtId="0" fontId="5" fillId="11" borderId="0" applyNumberFormat="0" applyFont="0" applyBorder="0" applyAlignment="0" applyProtection="0"/>
  </cellStyleXfs>
  <cellXfs count="134">
    <xf numFmtId="0" fontId="0" fillId="0" borderId="0" xfId="0"/>
    <xf numFmtId="0" fontId="3" fillId="2" borderId="0" xfId="2" applyFont="1" applyFill="1"/>
    <xf numFmtId="0" fontId="3" fillId="2" borderId="0" xfId="3" applyFont="1" applyFill="1"/>
    <xf numFmtId="0" fontId="0" fillId="2" borderId="0" xfId="3" applyFont="1" applyFill="1"/>
    <xf numFmtId="0" fontId="3" fillId="2" borderId="0" xfId="3" applyFont="1" applyFill="1" applyAlignment="1">
      <alignment horizontal="left"/>
    </xf>
    <xf numFmtId="0" fontId="4" fillId="2" borderId="0" xfId="3" applyFont="1" applyFill="1"/>
    <xf numFmtId="0" fontId="3" fillId="2" borderId="1" xfId="3" applyFont="1" applyFill="1" applyBorder="1"/>
    <xf numFmtId="0" fontId="0" fillId="2" borderId="1" xfId="3" applyFont="1" applyFill="1" applyBorder="1"/>
    <xf numFmtId="0" fontId="4" fillId="2" borderId="1" xfId="3" applyFont="1" applyFill="1" applyBorder="1"/>
    <xf numFmtId="0" fontId="6" fillId="0" borderId="0" xfId="4" applyFont="1"/>
    <xf numFmtId="0" fontId="7" fillId="0" borderId="0" xfId="4" applyFont="1" applyAlignment="1">
      <alignment vertical="center"/>
    </xf>
    <xf numFmtId="164" fontId="9" fillId="0" borderId="0" xfId="5" applyNumberFormat="1" applyFont="1"/>
    <xf numFmtId="0" fontId="6" fillId="0" borderId="0" xfId="4" applyFont="1" applyAlignment="1">
      <alignment horizontal="center"/>
    </xf>
    <xf numFmtId="0" fontId="10" fillId="0" borderId="0" xfId="4" applyFont="1"/>
    <xf numFmtId="0" fontId="10" fillId="0" borderId="0" xfId="6" applyFont="1"/>
    <xf numFmtId="0" fontId="7" fillId="3" borderId="2" xfId="4" applyFont="1" applyFill="1" applyBorder="1" applyAlignment="1">
      <alignment horizontal="center" vertical="center"/>
    </xf>
    <xf numFmtId="164" fontId="11" fillId="0" borderId="0" xfId="5" applyNumberFormat="1" applyFont="1" applyAlignment="1">
      <alignment horizontal="left"/>
    </xf>
    <xf numFmtId="0" fontId="7" fillId="0" borderId="0" xfId="4" applyFont="1" applyAlignment="1">
      <alignment horizontal="left"/>
    </xf>
    <xf numFmtId="0" fontId="11" fillId="0" borderId="0" xfId="4" applyFont="1" applyAlignment="1">
      <alignment horizontal="left"/>
    </xf>
    <xf numFmtId="0" fontId="11" fillId="0" borderId="0" xfId="6" applyFont="1" applyAlignment="1">
      <alignment horizontal="left"/>
    </xf>
    <xf numFmtId="0" fontId="12" fillId="0" borderId="3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0" fillId="0" borderId="0" xfId="6" applyFont="1" applyAlignment="1">
      <alignment horizontal="center"/>
    </xf>
    <xf numFmtId="0" fontId="13" fillId="4" borderId="0" xfId="6" applyFont="1" applyFill="1"/>
    <xf numFmtId="0" fontId="14" fillId="4" borderId="0" xfId="6" applyFont="1" applyFill="1"/>
    <xf numFmtId="0" fontId="15" fillId="0" borderId="0" xfId="4" applyFont="1" applyAlignment="1">
      <alignment vertical="center"/>
    </xf>
    <xf numFmtId="0" fontId="9" fillId="5" borderId="0" xfId="6" applyFont="1" applyFill="1"/>
    <xf numFmtId="0" fontId="10" fillId="5" borderId="0" xfId="6" applyFont="1" applyFill="1"/>
    <xf numFmtId="165" fontId="10" fillId="5" borderId="0" xfId="6" applyNumberFormat="1" applyFont="1" applyFill="1"/>
    <xf numFmtId="0" fontId="6" fillId="0" borderId="0" xfId="8" applyFont="1" applyAlignment="1">
      <alignment vertical="center"/>
    </xf>
    <xf numFmtId="164" fontId="10" fillId="0" borderId="0" xfId="5" applyNumberFormat="1" applyFont="1"/>
    <xf numFmtId="165" fontId="15" fillId="7" borderId="6" xfId="9" applyNumberFormat="1" applyFont="1" applyFill="1" applyBorder="1" applyAlignment="1">
      <alignment horizontal="center"/>
    </xf>
    <xf numFmtId="0" fontId="9" fillId="0" borderId="0" xfId="6" applyFont="1"/>
    <xf numFmtId="0" fontId="16" fillId="0" borderId="0" xfId="4" applyFont="1"/>
    <xf numFmtId="165" fontId="17" fillId="7" borderId="6" xfId="10" applyNumberFormat="1" applyFont="1" applyFill="1" applyBorder="1" applyAlignment="1">
      <alignment horizontal="center"/>
    </xf>
    <xf numFmtId="0" fontId="6" fillId="0" borderId="0" xfId="11" applyFont="1"/>
    <xf numFmtId="0" fontId="10" fillId="0" borderId="0" xfId="6" applyFont="1" applyAlignment="1">
      <alignment horizontal="right"/>
    </xf>
    <xf numFmtId="165" fontId="10" fillId="0" borderId="0" xfId="6" applyNumberFormat="1" applyFont="1" applyAlignment="1">
      <alignment horizontal="center"/>
    </xf>
    <xf numFmtId="165" fontId="18" fillId="0" borderId="0" xfId="0" applyNumberFormat="1" applyFont="1" applyAlignment="1">
      <alignment vertical="top"/>
    </xf>
    <xf numFmtId="165" fontId="8" fillId="7" borderId="6" xfId="9" applyNumberFormat="1" applyFont="1" applyFill="1" applyBorder="1" applyAlignment="1">
      <alignment horizontal="center"/>
    </xf>
    <xf numFmtId="14" fontId="10" fillId="0" borderId="0" xfId="6" applyNumberFormat="1" applyFont="1"/>
    <xf numFmtId="4" fontId="16" fillId="0" borderId="6" xfId="10" applyFont="1" applyFill="1" applyBorder="1"/>
    <xf numFmtId="165" fontId="10" fillId="5" borderId="0" xfId="6" applyNumberFormat="1" applyFont="1" applyFill="1" applyAlignment="1">
      <alignment horizontal="center"/>
    </xf>
    <xf numFmtId="166" fontId="18" fillId="0" borderId="0" xfId="0" applyNumberFormat="1" applyFont="1" applyAlignment="1">
      <alignment vertical="top"/>
    </xf>
    <xf numFmtId="165" fontId="13" fillId="4" borderId="0" xfId="6" applyNumberFormat="1" applyFont="1" applyFill="1" applyAlignment="1">
      <alignment horizontal="center"/>
    </xf>
    <xf numFmtId="0" fontId="15" fillId="0" borderId="0" xfId="8" applyFont="1" applyAlignment="1">
      <alignment vertical="center"/>
    </xf>
    <xf numFmtId="0" fontId="6" fillId="0" borderId="0" xfId="8" applyFont="1"/>
    <xf numFmtId="0" fontId="15" fillId="0" borderId="0" xfId="8" applyFont="1" applyAlignment="1">
      <alignment horizontal="left" vertical="center"/>
    </xf>
    <xf numFmtId="0" fontId="10" fillId="0" borderId="0" xfId="12" applyFont="1" applyAlignment="1">
      <alignment horizontal="left" vertical="center"/>
    </xf>
    <xf numFmtId="0" fontId="6" fillId="0" borderId="0" xfId="8" applyFont="1" applyAlignment="1">
      <alignment horizontal="center" vertical="center"/>
    </xf>
    <xf numFmtId="165" fontId="15" fillId="0" borderId="0" xfId="8" applyNumberFormat="1" applyFont="1" applyAlignment="1">
      <alignment horizontal="center" vertical="center"/>
    </xf>
    <xf numFmtId="165" fontId="10" fillId="0" borderId="0" xfId="12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165" fontId="15" fillId="9" borderId="6" xfId="13" applyNumberFormat="1" applyFont="1" applyBorder="1" applyAlignment="1">
      <alignment horizontal="center"/>
    </xf>
    <xf numFmtId="165" fontId="17" fillId="8" borderId="6" xfId="10" applyNumberFormat="1" applyFont="1" applyBorder="1" applyAlignment="1">
      <alignment horizontal="center"/>
    </xf>
    <xf numFmtId="0" fontId="16" fillId="0" borderId="0" xfId="11" applyFont="1"/>
    <xf numFmtId="0" fontId="15" fillId="0" borderId="0" xfId="8" applyFont="1" applyAlignment="1">
      <alignment horizontal="center" vertical="center"/>
    </xf>
    <xf numFmtId="0" fontId="10" fillId="0" borderId="0" xfId="12" applyFont="1" applyAlignment="1">
      <alignment horizontal="center" vertical="center"/>
    </xf>
    <xf numFmtId="0" fontId="0" fillId="2" borderId="0" xfId="3" applyFont="1" applyFill="1" applyAlignment="1">
      <alignment horizontal="center"/>
    </xf>
    <xf numFmtId="0" fontId="3" fillId="2" borderId="0" xfId="3" applyFont="1" applyFill="1" applyAlignment="1">
      <alignment horizontal="center"/>
    </xf>
    <xf numFmtId="0" fontId="3" fillId="2" borderId="1" xfId="3" applyFont="1" applyFill="1" applyBorder="1" applyAlignment="1">
      <alignment horizontal="left"/>
    </xf>
    <xf numFmtId="0" fontId="0" fillId="2" borderId="1" xfId="3" applyFont="1" applyFill="1" applyBorder="1" applyAlignment="1">
      <alignment horizontal="center"/>
    </xf>
    <xf numFmtId="0" fontId="6" fillId="0" borderId="0" xfId="14" applyFont="1"/>
    <xf numFmtId="0" fontId="7" fillId="0" borderId="0" xfId="14" applyFont="1" applyAlignment="1">
      <alignment vertical="center"/>
    </xf>
    <xf numFmtId="0" fontId="6" fillId="0" borderId="0" xfId="14" applyFont="1" applyAlignment="1">
      <alignment horizontal="center"/>
    </xf>
    <xf numFmtId="0" fontId="7" fillId="3" borderId="2" xfId="14" applyFont="1" applyFill="1" applyBorder="1" applyAlignment="1">
      <alignment horizontal="center" vertical="center"/>
    </xf>
    <xf numFmtId="0" fontId="7" fillId="3" borderId="7" xfId="14" applyFont="1" applyFill="1" applyBorder="1" applyAlignment="1">
      <alignment horizontal="center" vertical="center"/>
    </xf>
    <xf numFmtId="0" fontId="7" fillId="3" borderId="8" xfId="14" applyFont="1" applyFill="1" applyBorder="1" applyAlignment="1">
      <alignment horizontal="center" vertical="center"/>
    </xf>
    <xf numFmtId="0" fontId="7" fillId="0" borderId="0" xfId="14" applyFont="1" applyAlignment="1">
      <alignment horizontal="left"/>
    </xf>
    <xf numFmtId="0" fontId="11" fillId="0" borderId="0" xfId="14" applyFont="1" applyAlignment="1">
      <alignment horizontal="left"/>
    </xf>
    <xf numFmtId="0" fontId="11" fillId="0" borderId="0" xfId="6" applyFont="1"/>
    <xf numFmtId="0" fontId="7" fillId="0" borderId="0" xfId="14" applyFont="1"/>
    <xf numFmtId="0" fontId="6" fillId="0" borderId="3" xfId="15" applyFont="1" applyBorder="1" applyAlignment="1">
      <alignment horizontal="center" vertical="center"/>
    </xf>
    <xf numFmtId="0" fontId="6" fillId="0" borderId="4" xfId="15" applyFont="1" applyBorder="1" applyAlignment="1">
      <alignment horizontal="center" vertical="center"/>
    </xf>
    <xf numFmtId="0" fontId="6" fillId="0" borderId="5" xfId="15" applyFont="1" applyBorder="1" applyAlignment="1">
      <alignment horizontal="center" vertical="center"/>
    </xf>
    <xf numFmtId="0" fontId="10" fillId="10" borderId="0" xfId="6" applyFont="1" applyFill="1"/>
    <xf numFmtId="0" fontId="19" fillId="10" borderId="0" xfId="6" applyFont="1" applyFill="1"/>
    <xf numFmtId="0" fontId="10" fillId="10" borderId="0" xfId="6" applyFont="1" applyFill="1" applyAlignment="1">
      <alignment horizontal="center"/>
    </xf>
    <xf numFmtId="0" fontId="15" fillId="0" borderId="0" xfId="14" applyFont="1" applyAlignment="1">
      <alignment vertical="center"/>
    </xf>
    <xf numFmtId="0" fontId="15" fillId="0" borderId="0" xfId="14" applyFont="1" applyAlignment="1">
      <alignment horizontal="left" vertical="center"/>
    </xf>
    <xf numFmtId="0" fontId="6" fillId="0" borderId="0" xfId="14" applyFont="1" applyAlignment="1">
      <alignment horizontal="center" vertical="center"/>
    </xf>
    <xf numFmtId="0" fontId="6" fillId="0" borderId="0" xfId="14" applyFont="1" applyAlignment="1">
      <alignment vertical="center"/>
    </xf>
    <xf numFmtId="0" fontId="15" fillId="0" borderId="0" xfId="14" applyFont="1" applyAlignment="1">
      <alignment horizontal="center" vertical="center"/>
    </xf>
    <xf numFmtId="0" fontId="10" fillId="5" borderId="0" xfId="6" applyFont="1" applyFill="1" applyAlignment="1">
      <alignment horizontal="center"/>
    </xf>
    <xf numFmtId="0" fontId="6" fillId="0" borderId="0" xfId="14" applyFont="1" applyAlignment="1">
      <alignment horizontal="left"/>
    </xf>
    <xf numFmtId="4" fontId="15" fillId="6" borderId="6" xfId="9" applyFont="1" applyBorder="1" applyAlignment="1">
      <alignment horizontal="center"/>
    </xf>
    <xf numFmtId="0" fontId="10" fillId="0" borderId="0" xfId="16" applyFont="1" applyAlignment="1">
      <alignment horizontal="left" vertical="center"/>
    </xf>
    <xf numFmtId="4" fontId="15" fillId="6" borderId="6" xfId="17" applyFont="1" applyBorder="1" applyAlignment="1">
      <alignment horizontal="center"/>
    </xf>
    <xf numFmtId="4" fontId="17" fillId="8" borderId="6" xfId="10" applyFont="1" applyBorder="1" applyAlignment="1">
      <alignment horizontal="center"/>
    </xf>
    <xf numFmtId="0" fontId="16" fillId="0" borderId="0" xfId="14" applyFont="1" applyAlignment="1">
      <alignment vertical="center"/>
    </xf>
    <xf numFmtId="0" fontId="16" fillId="0" borderId="0" xfId="14" applyFont="1"/>
    <xf numFmtId="0" fontId="16" fillId="0" borderId="0" xfId="14" applyFont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16" fillId="0" borderId="0" xfId="14" applyFont="1" applyAlignment="1">
      <alignment horizontal="center" vertical="center"/>
    </xf>
    <xf numFmtId="4" fontId="15" fillId="7" borderId="6" xfId="17" applyFont="1" applyFill="1" applyBorder="1" applyAlignment="1">
      <alignment horizontal="center"/>
    </xf>
    <xf numFmtId="0" fontId="7" fillId="3" borderId="2" xfId="14" applyFont="1" applyFill="1" applyBorder="1" applyAlignment="1">
      <alignment horizontal="centerContinuous" vertical="center"/>
    </xf>
    <xf numFmtId="0" fontId="7" fillId="3" borderId="7" xfId="14" applyFont="1" applyFill="1" applyBorder="1" applyAlignment="1">
      <alignment horizontal="centerContinuous" vertical="center"/>
    </xf>
    <xf numFmtId="0" fontId="7" fillId="3" borderId="8" xfId="14" applyFont="1" applyFill="1" applyBorder="1" applyAlignment="1">
      <alignment horizontal="centerContinuous" vertical="center"/>
    </xf>
    <xf numFmtId="4" fontId="15" fillId="7" borderId="6" xfId="9" applyFont="1" applyFill="1" applyBorder="1"/>
    <xf numFmtId="4" fontId="15" fillId="7" borderId="6" xfId="17" applyFont="1" applyFill="1" applyBorder="1"/>
    <xf numFmtId="0" fontId="15" fillId="0" borderId="0" xfId="18" applyFont="1" applyAlignment="1">
      <alignment vertical="center"/>
    </xf>
    <xf numFmtId="0" fontId="6" fillId="0" borderId="0" xfId="18" applyFont="1" applyAlignment="1">
      <alignment vertical="center"/>
    </xf>
    <xf numFmtId="0" fontId="6" fillId="0" borderId="0" xfId="18" applyFont="1"/>
    <xf numFmtId="0" fontId="15" fillId="0" borderId="0" xfId="18" applyFont="1" applyAlignment="1">
      <alignment horizontal="left" vertical="center"/>
    </xf>
    <xf numFmtId="0" fontId="6" fillId="0" borderId="0" xfId="18" applyFont="1" applyAlignment="1">
      <alignment horizontal="center" vertical="center"/>
    </xf>
    <xf numFmtId="0" fontId="10" fillId="0" borderId="0" xfId="19" applyFont="1" applyAlignment="1">
      <alignment horizontal="left" vertical="center"/>
    </xf>
    <xf numFmtId="14" fontId="9" fillId="0" borderId="0" xfId="6" applyNumberFormat="1" applyFont="1"/>
    <xf numFmtId="4" fontId="17" fillId="8" borderId="6" xfId="10" applyFont="1" applyBorder="1"/>
    <xf numFmtId="0" fontId="20" fillId="10" borderId="0" xfId="6" applyFont="1" applyFill="1"/>
    <xf numFmtId="0" fontId="21" fillId="10" borderId="0" xfId="6" applyFont="1" applyFill="1"/>
    <xf numFmtId="0" fontId="20" fillId="10" borderId="0" xfId="6" applyFont="1" applyFill="1" applyAlignment="1">
      <alignment horizontal="center"/>
    </xf>
    <xf numFmtId="0" fontId="22" fillId="0" borderId="0" xfId="12" applyFont="1" applyAlignment="1">
      <alignment horizontal="left" vertical="center"/>
    </xf>
    <xf numFmtId="0" fontId="12" fillId="0" borderId="0" xfId="8" applyFont="1" applyAlignment="1">
      <alignment vertical="center"/>
    </xf>
    <xf numFmtId="0" fontId="11" fillId="5" borderId="0" xfId="6" applyFont="1" applyFill="1"/>
    <xf numFmtId="0" fontId="23" fillId="5" borderId="0" xfId="6" applyFont="1" applyFill="1"/>
    <xf numFmtId="0" fontId="23" fillId="5" borderId="0" xfId="6" applyFont="1" applyFill="1" applyAlignment="1">
      <alignment horizontal="center"/>
    </xf>
    <xf numFmtId="3" fontId="15" fillId="7" borderId="6" xfId="9" applyNumberFormat="1" applyFont="1" applyFill="1" applyBorder="1" applyAlignment="1">
      <alignment horizontal="center"/>
    </xf>
    <xf numFmtId="167" fontId="15" fillId="7" borderId="6" xfId="1" applyNumberFormat="1" applyFont="1" applyFill="1" applyBorder="1" applyAlignment="1">
      <alignment horizontal="center"/>
    </xf>
    <xf numFmtId="3" fontId="15" fillId="7" borderId="6" xfId="13" applyNumberFormat="1" applyFont="1" applyFill="1" applyBorder="1" applyAlignment="1">
      <alignment horizontal="center"/>
    </xf>
    <xf numFmtId="9" fontId="15" fillId="7" borderId="6" xfId="1" applyFont="1" applyFill="1" applyBorder="1" applyAlignment="1">
      <alignment horizontal="center"/>
    </xf>
    <xf numFmtId="4" fontId="15" fillId="7" borderId="6" xfId="13" applyNumberFormat="1" applyFont="1" applyFill="1" applyBorder="1" applyAlignment="1">
      <alignment horizontal="center"/>
    </xf>
    <xf numFmtId="2" fontId="24" fillId="7" borderId="6" xfId="20" applyNumberFormat="1" applyFont="1" applyFill="1" applyBorder="1" applyAlignment="1">
      <alignment horizontal="center" vertical="center" wrapText="1"/>
    </xf>
    <xf numFmtId="0" fontId="15" fillId="11" borderId="6" xfId="21" applyFont="1" applyBorder="1"/>
    <xf numFmtId="2" fontId="15" fillId="8" borderId="6" xfId="1" applyNumberFormat="1" applyFont="1" applyFill="1" applyBorder="1" applyAlignment="1">
      <alignment horizontal="center"/>
    </xf>
    <xf numFmtId="2" fontId="15" fillId="6" borderId="6" xfId="1" applyNumberFormat="1" applyFont="1" applyFill="1" applyBorder="1" applyAlignment="1">
      <alignment horizontal="center"/>
    </xf>
    <xf numFmtId="9" fontId="15" fillId="8" borderId="6" xfId="1" applyFont="1" applyFill="1" applyBorder="1" applyAlignment="1">
      <alignment horizontal="center"/>
    </xf>
    <xf numFmtId="165" fontId="15" fillId="6" borderId="6" xfId="13" applyNumberFormat="1" applyFont="1" applyFill="1" applyBorder="1" applyAlignment="1">
      <alignment horizontal="center"/>
    </xf>
    <xf numFmtId="14" fontId="15" fillId="0" borderId="0" xfId="14" applyNumberFormat="1" applyFont="1" applyAlignment="1">
      <alignment vertical="center"/>
    </xf>
    <xf numFmtId="167" fontId="8" fillId="5" borderId="6" xfId="1" applyNumberFormat="1" applyFont="1" applyFill="1" applyBorder="1" applyAlignment="1">
      <alignment horizontal="center"/>
    </xf>
    <xf numFmtId="168" fontId="15" fillId="7" borderId="6" xfId="13" applyNumberFormat="1" applyFont="1" applyFill="1" applyBorder="1" applyAlignment="1">
      <alignment horizontal="center"/>
    </xf>
    <xf numFmtId="0" fontId="15" fillId="7" borderId="6" xfId="13" applyFont="1" applyFill="1" applyBorder="1" applyAlignment="1">
      <alignment horizontal="center"/>
    </xf>
    <xf numFmtId="4" fontId="15" fillId="6" borderId="6" xfId="13" applyNumberFormat="1" applyFont="1" applyFill="1" applyBorder="1" applyAlignment="1">
      <alignment horizontal="center"/>
    </xf>
    <xf numFmtId="0" fontId="15" fillId="6" borderId="6" xfId="13" applyFont="1" applyFill="1" applyBorder="1"/>
  </cellXfs>
  <cellStyles count="22">
    <cellStyle name="=C:\WINNT\SYSTEM32\COMMAND.COM" xfId="3" xr:uid="{F9A2EAF7-CC32-40DB-9997-8CA275084E2E}"/>
    <cellStyle name="Blank" xfId="21" xr:uid="{B006B672-B128-4921-A5AA-6D0386B1F393}"/>
    <cellStyle name="Calculations 3" xfId="10" xr:uid="{94095B7F-6FF2-415A-9314-EFD09500BF4A}"/>
    <cellStyle name="Imported 4" xfId="17" xr:uid="{6192D907-D38D-4C87-9786-B8BA6356FF5F}"/>
    <cellStyle name="Imported 5" xfId="9" xr:uid="{7086BACB-F5C3-402E-98A8-6A60ED82B109}"/>
    <cellStyle name="Normal" xfId="0" builtinId="0"/>
    <cellStyle name="Normal 4 2" xfId="6" xr:uid="{3DEE45AB-3503-41AD-B2D9-333236F1CBCA}"/>
    <cellStyle name="Normal 58 4 2 6 4" xfId="16" xr:uid="{912D80B7-F627-4363-A68E-A51F04471ADD}"/>
    <cellStyle name="Normal 58 4 2 6 4 2" xfId="19" xr:uid="{C638A31C-D52C-46D7-8D34-46DF5F159078}"/>
    <cellStyle name="Normal 58 4 3 5" xfId="4" xr:uid="{0436AE8A-DF7A-4AFF-A02B-1FFA4B74B214}"/>
    <cellStyle name="Normal 58 4 3 5 10 2" xfId="11" xr:uid="{036DE303-BE26-482C-9C77-281C8C1C2CD0}"/>
    <cellStyle name="Normal 58 4 3 5 12" xfId="8" xr:uid="{23840833-A4B3-435C-AEFB-B2A614018C51}"/>
    <cellStyle name="Normal 58 4 3 5 2 2" xfId="14" xr:uid="{169CDE7A-EE6C-44F1-85C3-9A4FF62B1AE7}"/>
    <cellStyle name="Normal 58 4 3 5 2 2 2" xfId="18" xr:uid="{E01E562E-A769-4C26-B52F-921939F58458}"/>
    <cellStyle name="Normal 58 4 3 6" xfId="7" xr:uid="{AF76FD7C-DFCD-44B2-8F3D-D3B37CD6D033}"/>
    <cellStyle name="Normal 58 4 3 6 2 2" xfId="15" xr:uid="{A584D5ED-546B-4BEA-B405-FB9D36B67C40}"/>
    <cellStyle name="Normal 7" xfId="2" xr:uid="{B41915B7-A2EB-4A37-ABC5-0FC6FD7B82EE}"/>
    <cellStyle name="Normal 80" xfId="20" xr:uid="{53B42443-D06B-4856-8781-F8639038835C}"/>
    <cellStyle name="Normal_BPQ template v1 from NGT 22 June" xfId="5" xr:uid="{FEED3459-C432-444C-B204-4492254376D1}"/>
    <cellStyle name="Normal_KE2067  Engineering Opex BPQ" xfId="12" xr:uid="{FC3F679F-659A-4755-8A45-37724CE8DED4}"/>
    <cellStyle name="Percent" xfId="1" builtinId="5"/>
    <cellStyle name="User Input 10" xfId="13" xr:uid="{CED4F1F7-D231-4B0F-974C-FB4DB693E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176893</xdr:rowOff>
    </xdr:from>
    <xdr:to>
      <xdr:col>35</xdr:col>
      <xdr:colOff>503464</xdr:colOff>
      <xdr:row>2</xdr:row>
      <xdr:rowOff>28782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84E4FF04-C491-4F02-9CDF-6214FAA36296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35</xdr:col>
      <xdr:colOff>503464</xdr:colOff>
      <xdr:row>2</xdr:row>
      <xdr:rowOff>28782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BC2AD340-F08A-4237-BBF0-97D6A8A09C99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35</xdr:col>
      <xdr:colOff>503464</xdr:colOff>
      <xdr:row>2</xdr:row>
      <xdr:rowOff>28782</xdr:rowOff>
    </xdr:to>
    <xdr:sp macro="" textlink="">
      <xdr:nvSpPr>
        <xdr:cNvPr id="4" name="Title 1">
          <a:extLst>
            <a:ext uri="{FF2B5EF4-FFF2-40B4-BE49-F238E27FC236}">
              <a16:creationId xmlns:a16="http://schemas.microsoft.com/office/drawing/2014/main" id="{46F17889-1D62-4909-A4A4-0F2F475A0F95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35</xdr:col>
      <xdr:colOff>503464</xdr:colOff>
      <xdr:row>2</xdr:row>
      <xdr:rowOff>28782</xdr:rowOff>
    </xdr:to>
    <xdr:sp macro="" textlink="">
      <xdr:nvSpPr>
        <xdr:cNvPr id="5" name="Title 1">
          <a:extLst>
            <a:ext uri="{FF2B5EF4-FFF2-40B4-BE49-F238E27FC236}">
              <a16:creationId xmlns:a16="http://schemas.microsoft.com/office/drawing/2014/main" id="{91327651-899C-4C5A-8F63-1C48DB3DFDEA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530677</xdr:colOff>
      <xdr:row>25</xdr:row>
      <xdr:rowOff>0</xdr:rowOff>
    </xdr:from>
    <xdr:to>
      <xdr:col>30</xdr:col>
      <xdr:colOff>721176</xdr:colOff>
      <xdr:row>26</xdr:row>
      <xdr:rowOff>163286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4F28FBB1-5887-45F5-A1DB-796238282D62}"/>
            </a:ext>
          </a:extLst>
        </xdr:cNvPr>
        <xdr:cNvSpPr>
          <a:spLocks noGrp="1"/>
        </xdr:cNvSpPr>
      </xdr:nvSpPr>
      <xdr:spPr>
        <a:xfrm>
          <a:off x="25629052" y="5267325"/>
          <a:ext cx="4648199" cy="34426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1400">
              <a:solidFill>
                <a:srgbClr val="FF0000"/>
              </a:solidFill>
            </a:rPr>
            <a:t>Average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IO-GD2%20Reporting/2021-22%20Actual%20Results/RRP%20Templates%20&amp;%20RIGs%20-%20Final/WWU_2022_R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nationalgridplc-my.sharepoint.com/Users/michele.zarri/Documents/RIIO2/RegFrem/Uncertainty%20Mechanisms/Engagement/Ofgem/Reporting%20packs/Demand/December%2019/2%20NGET%20Dem%20UM%20-%20Calculation%20of%20UCAs%20across%20different%20models_20191114.xlsx?0F9A5D7D" TargetMode="External"/><Relationship Id="rId1" Type="http://schemas.openxmlformats.org/officeDocument/2006/relationships/externalLinkPath" Target="file:///\\0F9A5D7D\2%20NGET%20Dem%20UM%20-%20Calculation%20of%20UCAs%20across%20different%20models_201911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RIIO-ET2_Cost_Assessment/01.02_BPDTs/BPDT_Submissions/SPT_BPDT_DEC_Working_Version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 refreshError="1"/>
      <sheetData sheetId="1">
        <row r="13">
          <cell r="E13" t="str">
            <v>Wales &amp; West Utilities PLC</v>
          </cell>
        </row>
        <row r="15">
          <cell r="E15">
            <v>2022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/>
      <sheetData sheetId="13">
        <row r="9">
          <cell r="AJ9">
            <v>9.3876267611621103</v>
          </cell>
          <cell r="AK9">
            <v>13.813385018297691</v>
          </cell>
          <cell r="AL9">
            <v>14.396620655345441</v>
          </cell>
          <cell r="AM9">
            <v>13.657612516294069</v>
          </cell>
        </row>
        <row r="10">
          <cell r="AJ10">
            <v>1.7230358260782959</v>
          </cell>
          <cell r="AK10">
            <v>3.2374246242828324</v>
          </cell>
          <cell r="AL10">
            <v>3.3108293981368426</v>
          </cell>
          <cell r="AM10">
            <v>3.3079459108436433</v>
          </cell>
        </row>
        <row r="11">
          <cell r="AJ11">
            <v>1.021193526448642</v>
          </cell>
          <cell r="AK11">
            <v>1.6124926006688147</v>
          </cell>
          <cell r="AL11">
            <v>1.6710079756125813</v>
          </cell>
          <cell r="AM11">
            <v>1.6795083948792264</v>
          </cell>
        </row>
        <row r="12">
          <cell r="AJ12">
            <v>6.4868663879364803</v>
          </cell>
          <cell r="AK12">
            <v>8.1460824516615631</v>
          </cell>
          <cell r="AL12">
            <v>9.1235478127941185</v>
          </cell>
          <cell r="AM12">
            <v>8.1777639765093539</v>
          </cell>
        </row>
        <row r="13">
          <cell r="AJ13">
            <v>3.3862657469588129</v>
          </cell>
          <cell r="AK13">
            <v>3.8299586477655443</v>
          </cell>
          <cell r="AL13">
            <v>3.9466160002398771</v>
          </cell>
          <cell r="AM13">
            <v>3.9663319102777246</v>
          </cell>
        </row>
        <row r="14">
          <cell r="AJ14">
            <v>0.1808239271073552</v>
          </cell>
          <cell r="AK14">
            <v>0.36339086794491238</v>
          </cell>
          <cell r="AL14">
            <v>0.37660667610667325</v>
          </cell>
          <cell r="AM14">
            <v>0.37852247464997496</v>
          </cell>
        </row>
        <row r="15">
          <cell r="AJ15">
            <v>5.5747564112617951</v>
          </cell>
          <cell r="AK15">
            <v>7.0762596476153874</v>
          </cell>
          <cell r="AL15">
            <v>7.3318348380362064</v>
          </cell>
          <cell r="AM15">
            <v>7.3691318892931017</v>
          </cell>
        </row>
        <row r="16">
          <cell r="AJ16">
            <v>4.3038048116653093E-7</v>
          </cell>
          <cell r="AK16">
            <v>8.5282656414761113E-2</v>
          </cell>
          <cell r="AL16">
            <v>8.8381468216165535E-2</v>
          </cell>
          <cell r="AM16">
            <v>8.8831064834615961E-2</v>
          </cell>
        </row>
        <row r="17">
          <cell r="AJ17">
            <v>2.2052484960743084</v>
          </cell>
          <cell r="AK17">
            <v>3.467073145411816</v>
          </cell>
          <cell r="AL17">
            <v>3.5960100368124883</v>
          </cell>
          <cell r="AM17">
            <v>3.6245598171690117</v>
          </cell>
        </row>
        <row r="23">
          <cell r="AJ23">
            <v>22.190364761212752</v>
          </cell>
          <cell r="AK23">
            <v>22.258237734275493</v>
          </cell>
          <cell r="AL23">
            <v>20.216996303083587</v>
          </cell>
          <cell r="AM23">
            <v>18.93704527870824</v>
          </cell>
        </row>
        <row r="24">
          <cell r="AJ24">
            <v>9.6300290151197263</v>
          </cell>
          <cell r="AK24">
            <v>10.971091593067042</v>
          </cell>
          <cell r="AL24">
            <v>11.566472754331027</v>
          </cell>
          <cell r="AM24">
            <v>11.76169672849127</v>
          </cell>
        </row>
        <row r="25">
          <cell r="AJ25">
            <v>10.010580043425858</v>
          </cell>
          <cell r="AK25">
            <v>11.335723697271717</v>
          </cell>
          <cell r="AL25">
            <v>11.82013037905446</v>
          </cell>
          <cell r="AM25">
            <v>12.443040264812616</v>
          </cell>
        </row>
        <row r="26">
          <cell r="AJ26">
            <v>13.063673131511671</v>
          </cell>
          <cell r="AK26">
            <v>12.710246440852693</v>
          </cell>
          <cell r="AL26">
            <v>13.249294767359398</v>
          </cell>
          <cell r="AM26">
            <v>13.307369672612909</v>
          </cell>
        </row>
        <row r="27"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J28">
            <v>2.8038071817796797</v>
          </cell>
          <cell r="AK28">
            <v>2.3363285630778368</v>
          </cell>
          <cell r="AL28">
            <v>2.1764954664465468</v>
          </cell>
          <cell r="AM28">
            <v>2.1800642358294975</v>
          </cell>
        </row>
        <row r="33">
          <cell r="AJ33">
            <v>9.4496648960014973</v>
          </cell>
          <cell r="AK33">
            <v>16.839191427384687</v>
          </cell>
          <cell r="AL33">
            <v>14.278549126157355</v>
          </cell>
          <cell r="AM33">
            <v>11.784164886164033</v>
          </cell>
        </row>
        <row r="34">
          <cell r="AJ34">
            <v>11.577569304976402</v>
          </cell>
          <cell r="AK34">
            <v>10.443804396176597</v>
          </cell>
          <cell r="AL34">
            <v>10.360410649500723</v>
          </cell>
          <cell r="AM34">
            <v>9.6532131611102372</v>
          </cell>
        </row>
        <row r="35">
          <cell r="AJ35">
            <v>6.1960945487077943</v>
          </cell>
          <cell r="AK35">
            <v>5.4199850288733771</v>
          </cell>
          <cell r="AL35">
            <v>4.2644322493451696</v>
          </cell>
          <cell r="AM35">
            <v>4.4341311798718612</v>
          </cell>
        </row>
        <row r="36"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41"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J44">
            <v>2.378452808926665</v>
          </cell>
          <cell r="AK44">
            <v>2.902688496964783</v>
          </cell>
          <cell r="AL44">
            <v>3.0473379004622463</v>
          </cell>
          <cell r="AM44">
            <v>3.0865298127221577</v>
          </cell>
        </row>
        <row r="45">
          <cell r="AJ45">
            <v>29.747106644180736</v>
          </cell>
          <cell r="AK45">
            <v>36.716755466267934</v>
          </cell>
          <cell r="AL45">
            <v>30.210522792786875</v>
          </cell>
          <cell r="AM45">
            <v>26.732311059414194</v>
          </cell>
        </row>
        <row r="46">
          <cell r="AJ46">
            <v>8.1254281563654747</v>
          </cell>
          <cell r="AK46">
            <v>13.136435330660001</v>
          </cell>
          <cell r="AL46">
            <v>10.537495750409203</v>
          </cell>
          <cell r="AM46">
            <v>9.5303906884524654</v>
          </cell>
        </row>
        <row r="47">
          <cell r="AJ47">
            <v>18.422745821488036</v>
          </cell>
          <cell r="AK47">
            <v>17.204698632353765</v>
          </cell>
          <cell r="AL47">
            <v>14.476666665165979</v>
          </cell>
          <cell r="AM47">
            <v>14.551685271851969</v>
          </cell>
        </row>
        <row r="52">
          <cell r="AJ52">
            <v>65.090455190781583</v>
          </cell>
          <cell r="AK52">
            <v>55.879054582516851</v>
          </cell>
          <cell r="AL52">
            <v>55.894250992375852</v>
          </cell>
          <cell r="AM52">
            <v>55.908820638686123</v>
          </cell>
        </row>
        <row r="53">
          <cell r="AJ53">
            <v>0</v>
          </cell>
          <cell r="AK53">
            <v>9.6852022523490511E-2</v>
          </cell>
          <cell r="AL53">
            <v>9.686378689193989E-2</v>
          </cell>
          <cell r="AM53">
            <v>9.6876802794774147E-2</v>
          </cell>
        </row>
        <row r="54">
          <cell r="AJ54">
            <v>6.6461103221528779</v>
          </cell>
          <cell r="AK54">
            <v>12.136703558779228</v>
          </cell>
          <cell r="AL54">
            <v>12.138177773242754</v>
          </cell>
          <cell r="AM54">
            <v>12.139808819762312</v>
          </cell>
        </row>
        <row r="55">
          <cell r="AJ55">
            <v>0.78592434435980874</v>
          </cell>
          <cell r="AK55">
            <v>1.7753219613876217</v>
          </cell>
          <cell r="AL55">
            <v>1.775537605223712</v>
          </cell>
          <cell r="AM55">
            <v>1.775776190000228</v>
          </cell>
        </row>
        <row r="56">
          <cell r="AJ56">
            <v>2.8651745576131682</v>
          </cell>
          <cell r="AK56">
            <v>6.6569292577902681</v>
          </cell>
          <cell r="AL56">
            <v>6.657737858028959</v>
          </cell>
          <cell r="AM56">
            <v>6.6586324799701018</v>
          </cell>
        </row>
        <row r="57">
          <cell r="AJ57">
            <v>6.2193998472463186</v>
          </cell>
          <cell r="AK57">
            <v>3.5239502783429861</v>
          </cell>
          <cell r="AL57">
            <v>1.0625939021979194</v>
          </cell>
          <cell r="AM57">
            <v>1.0446916933958676</v>
          </cell>
        </row>
        <row r="58">
          <cell r="AJ58">
            <v>13.680566700360298</v>
          </cell>
          <cell r="AK58">
            <v>10.507562497262342</v>
          </cell>
          <cell r="AL58">
            <v>10.508838824111303</v>
          </cell>
          <cell r="AM58">
            <v>10.510250931044389</v>
          </cell>
        </row>
        <row r="59">
          <cell r="AJ59">
            <v>0</v>
          </cell>
          <cell r="AK59">
            <v>5.2774782857801565E-2</v>
          </cell>
          <cell r="AL59">
            <v>5.2781193276233734E-2</v>
          </cell>
          <cell r="AM59">
            <v>5.2788285657248364E-2</v>
          </cell>
        </row>
        <row r="60">
          <cell r="AJ60">
            <v>11.755233722564594</v>
          </cell>
          <cell r="AK60">
            <v>13.111155769222574</v>
          </cell>
          <cell r="AL60">
            <v>13.369691854093459</v>
          </cell>
          <cell r="AM60">
            <v>13.514446746274203</v>
          </cell>
        </row>
        <row r="61"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AJ63">
            <v>1.5965604151276402</v>
          </cell>
          <cell r="AK63">
            <v>1.7616345078220239</v>
          </cell>
          <cell r="AL63">
            <v>1.9445174410232084</v>
          </cell>
          <cell r="AM63">
            <v>2.1139693359050695</v>
          </cell>
        </row>
        <row r="81">
          <cell r="AJ81">
            <v>28.558241997853852</v>
          </cell>
          <cell r="AK81">
            <v>19.221772757363699</v>
          </cell>
          <cell r="AL81">
            <v>12.992739582226518</v>
          </cell>
          <cell r="AM81">
            <v>5.6453206529425044</v>
          </cell>
        </row>
        <row r="82">
          <cell r="AJ82">
            <v>2.173904298391514</v>
          </cell>
          <cell r="AK82">
            <v>2.1742987078532381</v>
          </cell>
          <cell r="AL82">
            <v>2.2027469590473854</v>
          </cell>
          <cell r="AM82">
            <v>2.2139523350620429</v>
          </cell>
        </row>
        <row r="83">
          <cell r="AJ83">
            <v>37.138095569891327</v>
          </cell>
          <cell r="AK83">
            <v>38.759889151998273</v>
          </cell>
          <cell r="AL83">
            <v>40.158935522826525</v>
          </cell>
          <cell r="AM83">
            <v>40.363224068559553</v>
          </cell>
        </row>
        <row r="84">
          <cell r="AJ84">
            <v>6.2685317489730208</v>
          </cell>
          <cell r="AK84">
            <v>5.2545045542862088</v>
          </cell>
          <cell r="AL84">
            <v>4.5170302308776185</v>
          </cell>
          <cell r="AM84">
            <v>4.5170302308776185</v>
          </cell>
        </row>
        <row r="85">
          <cell r="AJ85">
            <v>40.333276329537441</v>
          </cell>
          <cell r="AK85">
            <v>35.303158376612814</v>
          </cell>
          <cell r="AL85">
            <v>38.468217821907665</v>
          </cell>
          <cell r="AM85">
            <v>38.094520962643642</v>
          </cell>
        </row>
        <row r="86">
          <cell r="AJ86">
            <v>3.8954012959294917</v>
          </cell>
          <cell r="AK86">
            <v>2.5300139764580281</v>
          </cell>
          <cell r="AL86">
            <v>2.5631163615475367</v>
          </cell>
          <cell r="AM86">
            <v>2.5761549370781918</v>
          </cell>
        </row>
        <row r="87">
          <cell r="AJ87">
            <v>83.390968886298481</v>
          </cell>
          <cell r="AK87">
            <v>0</v>
          </cell>
          <cell r="AL87">
            <v>0</v>
          </cell>
          <cell r="AM87">
            <v>0</v>
          </cell>
        </row>
      </sheetData>
      <sheetData sheetId="14">
        <row r="12">
          <cell r="AJ12">
            <v>4733.666666666667</v>
          </cell>
          <cell r="AK12">
            <v>4733.666666666667</v>
          </cell>
          <cell r="AL12">
            <v>4733.666666666667</v>
          </cell>
          <cell r="AM12">
            <v>4733.666666666667</v>
          </cell>
        </row>
        <row r="13">
          <cell r="AJ13">
            <v>5677.666666666667</v>
          </cell>
          <cell r="AK13">
            <v>5677.666666666667</v>
          </cell>
          <cell r="AL13">
            <v>5677.666666666667</v>
          </cell>
          <cell r="AM13">
            <v>5677.666666666667</v>
          </cell>
        </row>
        <row r="14">
          <cell r="AJ14">
            <v>0</v>
          </cell>
          <cell r="AK14">
            <v>3</v>
          </cell>
          <cell r="AL14">
            <v>0</v>
          </cell>
          <cell r="AM14">
            <v>0</v>
          </cell>
        </row>
        <row r="19"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J20">
            <v>0.5</v>
          </cell>
          <cell r="AK20">
            <v>0.5</v>
          </cell>
          <cell r="AL20">
            <v>0.5</v>
          </cell>
          <cell r="AM20">
            <v>0.5</v>
          </cell>
        </row>
        <row r="21">
          <cell r="AJ21">
            <v>0</v>
          </cell>
          <cell r="AK21">
            <v>0</v>
          </cell>
          <cell r="AL21">
            <v>13</v>
          </cell>
          <cell r="AM21">
            <v>0</v>
          </cell>
        </row>
        <row r="22">
          <cell r="AJ22">
            <v>0</v>
          </cell>
          <cell r="AK22">
            <v>0</v>
          </cell>
          <cell r="AL22">
            <v>1</v>
          </cell>
          <cell r="AM22">
            <v>0</v>
          </cell>
        </row>
        <row r="23"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7">
          <cell r="AJ27">
            <v>22</v>
          </cell>
          <cell r="AK27">
            <v>22</v>
          </cell>
          <cell r="AL27">
            <v>22</v>
          </cell>
          <cell r="AM27">
            <v>22</v>
          </cell>
        </row>
        <row r="28">
          <cell r="AJ28">
            <v>2</v>
          </cell>
          <cell r="AK28">
            <v>2</v>
          </cell>
          <cell r="AL28">
            <v>2</v>
          </cell>
          <cell r="AM28">
            <v>2</v>
          </cell>
        </row>
        <row r="32">
          <cell r="AJ32">
            <v>25</v>
          </cell>
          <cell r="AK32">
            <v>25</v>
          </cell>
          <cell r="AL32">
            <v>25</v>
          </cell>
          <cell r="AM32">
            <v>25</v>
          </cell>
        </row>
        <row r="33">
          <cell r="AJ33">
            <v>232</v>
          </cell>
          <cell r="AK33">
            <v>232</v>
          </cell>
          <cell r="AL33">
            <v>232</v>
          </cell>
          <cell r="AM33">
            <v>232</v>
          </cell>
        </row>
        <row r="34">
          <cell r="AJ34">
            <v>9</v>
          </cell>
          <cell r="AK34">
            <v>9</v>
          </cell>
          <cell r="AL34">
            <v>8</v>
          </cell>
          <cell r="AM34">
            <v>8</v>
          </cell>
        </row>
        <row r="35"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J36">
            <v>163</v>
          </cell>
          <cell r="AK36">
            <v>163</v>
          </cell>
          <cell r="AL36">
            <v>162</v>
          </cell>
          <cell r="AM36">
            <v>162</v>
          </cell>
        </row>
        <row r="40">
          <cell r="AJ40">
            <v>2715</v>
          </cell>
          <cell r="AK40">
            <v>2500</v>
          </cell>
          <cell r="AL40">
            <v>2000</v>
          </cell>
          <cell r="AM40">
            <v>500</v>
          </cell>
        </row>
        <row r="41">
          <cell r="AJ41">
            <v>3400</v>
          </cell>
          <cell r="AK41">
            <v>3200</v>
          </cell>
          <cell r="AL41">
            <v>3000</v>
          </cell>
          <cell r="AM41">
            <v>2800</v>
          </cell>
        </row>
        <row r="43">
          <cell r="AJ43">
            <v>550</v>
          </cell>
          <cell r="AK43">
            <v>300</v>
          </cell>
          <cell r="AL43">
            <v>200</v>
          </cell>
          <cell r="AM43">
            <v>100</v>
          </cell>
        </row>
        <row r="44"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9">
          <cell r="AJ49">
            <v>4.1049188798030141</v>
          </cell>
          <cell r="AK49">
            <v>3.5874634525721096</v>
          </cell>
          <cell r="AL49">
            <v>3.5874634525721096</v>
          </cell>
          <cell r="AM49">
            <v>3.5874634525721096</v>
          </cell>
        </row>
        <row r="50">
          <cell r="AJ50">
            <v>172.33975161136058</v>
          </cell>
          <cell r="AK50">
            <v>157.26913804205674</v>
          </cell>
          <cell r="AL50">
            <v>157.26913804205674</v>
          </cell>
          <cell r="AM50">
            <v>157.26913804205674</v>
          </cell>
        </row>
        <row r="51">
          <cell r="AJ51">
            <v>106.78431204093836</v>
          </cell>
          <cell r="AK51">
            <v>98.638037751443193</v>
          </cell>
          <cell r="AL51">
            <v>98.638037751443193</v>
          </cell>
          <cell r="AM51">
            <v>98.638037751443193</v>
          </cell>
        </row>
        <row r="52">
          <cell r="AJ52">
            <v>55.498017467898052</v>
          </cell>
          <cell r="AK52">
            <v>55.898852871927978</v>
          </cell>
          <cell r="AL52">
            <v>55.898852871927978</v>
          </cell>
          <cell r="AM52">
            <v>55.898852871927978</v>
          </cell>
        </row>
        <row r="54"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J55">
            <v>0</v>
          </cell>
          <cell r="AK55">
            <v>0.22210984777648998</v>
          </cell>
          <cell r="AL55">
            <v>0.22210984777648998</v>
          </cell>
          <cell r="AM55">
            <v>0.22210984777648998</v>
          </cell>
        </row>
        <row r="56">
          <cell r="AJ56">
            <v>0</v>
          </cell>
          <cell r="AK56">
            <v>6.2802716223509983E-2</v>
          </cell>
          <cell r="AL56">
            <v>6.2802716223509983E-2</v>
          </cell>
          <cell r="AM56">
            <v>6.2802716223509983E-2</v>
          </cell>
        </row>
        <row r="58">
          <cell r="AJ58">
            <v>2.0898058143487033</v>
          </cell>
          <cell r="AK58">
            <v>5.0057932818837658</v>
          </cell>
          <cell r="AL58">
            <v>5.0057932818837658</v>
          </cell>
          <cell r="AM58">
            <v>5.0057932818837658</v>
          </cell>
        </row>
        <row r="59">
          <cell r="AJ59">
            <v>11.704624228675089</v>
          </cell>
          <cell r="AK59">
            <v>26.140093197108307</v>
          </cell>
          <cell r="AL59">
            <v>26.140093197108307</v>
          </cell>
          <cell r="AM59">
            <v>26.140093197108307</v>
          </cell>
        </row>
        <row r="60">
          <cell r="AJ60">
            <v>2.8665699569762118</v>
          </cell>
          <cell r="AK60">
            <v>7.223224258341264</v>
          </cell>
          <cell r="AL60">
            <v>7.223224258341264</v>
          </cell>
          <cell r="AM60">
            <v>7.223224258341264</v>
          </cell>
        </row>
        <row r="62">
          <cell r="AJ62">
            <v>1.38</v>
          </cell>
          <cell r="AK62">
            <v>3.187197733333333</v>
          </cell>
          <cell r="AL62">
            <v>3.187197733333333</v>
          </cell>
          <cell r="AM62">
            <v>3.187197733333333</v>
          </cell>
        </row>
        <row r="63">
          <cell r="AJ63">
            <v>24.4864</v>
          </cell>
          <cell r="AK63">
            <v>24.4864</v>
          </cell>
          <cell r="AL63">
            <v>24.4864</v>
          </cell>
          <cell r="AM63">
            <v>24.4864</v>
          </cell>
        </row>
        <row r="64">
          <cell r="AJ64">
            <v>56.808</v>
          </cell>
          <cell r="AK64">
            <v>42.845860200000011</v>
          </cell>
          <cell r="AL64">
            <v>42.845860200000011</v>
          </cell>
          <cell r="AM64">
            <v>42.845860200000011</v>
          </cell>
        </row>
        <row r="65">
          <cell r="AJ65">
            <v>17.641999999999999</v>
          </cell>
          <cell r="AK65">
            <v>29.176287218000009</v>
          </cell>
          <cell r="AL65">
            <v>29.176287218000009</v>
          </cell>
          <cell r="AM65">
            <v>29.176287218000009</v>
          </cell>
        </row>
        <row r="66">
          <cell r="AJ66">
            <v>18328.969240046066</v>
          </cell>
          <cell r="AK66">
            <v>17503.192975942802</v>
          </cell>
          <cell r="AL66">
            <v>17503.192975942802</v>
          </cell>
          <cell r="AM66">
            <v>17503.192975942802</v>
          </cell>
        </row>
        <row r="67">
          <cell r="AJ67">
            <v>18328.969240046066</v>
          </cell>
          <cell r="AK67">
            <v>18117.192975942799</v>
          </cell>
          <cell r="AL67">
            <v>18117.192975942799</v>
          </cell>
          <cell r="AM67">
            <v>18117.192975942799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>
        <row r="134">
          <cell r="E134">
            <v>3.1430490261920756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4">
          <cell r="AI14">
            <v>1.2972438380224738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I15">
            <v>13.645651409172011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I16">
            <v>2.5547000260781898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I17">
            <v>2.5400420220389219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I18">
            <v>6.19940672638882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I19">
            <v>7.6275322541633797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I20">
            <v>13.687644087526301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I21">
            <v>5.31910085211647E-2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I22">
            <v>14.331695218447909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I23">
            <v>6.6816185153907401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I24">
            <v>1.8316389305128065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I25">
            <v>0.64280718667315218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I26">
            <v>4.5570359550362527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I27">
            <v>2.3419907105185791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I28">
            <v>0.12620516930887155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I29">
            <v>5.0661732521663767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I30">
            <v>-9.8892425152251415E-3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I31">
            <v>2.3060650722742664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52">
          <cell r="AI52">
            <v>1.9723792435431178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64">
          <cell r="AI564">
            <v>16.279786397827294</v>
          </cell>
        </row>
        <row r="565">
          <cell r="AI565">
            <v>2.3160439110565467</v>
          </cell>
        </row>
        <row r="566">
          <cell r="AI566">
            <v>38.597364205172696</v>
          </cell>
        </row>
        <row r="567">
          <cell r="AI567">
            <v>6.2685317489730208</v>
          </cell>
        </row>
        <row r="569">
          <cell r="AI569">
            <v>38.233479477021568</v>
          </cell>
        </row>
        <row r="572">
          <cell r="AI572">
            <v>3.3223712377353687</v>
          </cell>
        </row>
      </sheetData>
      <sheetData sheetId="28" refreshError="1"/>
      <sheetData sheetId="29" refreshError="1"/>
      <sheetData sheetId="30" refreshError="1"/>
      <sheetData sheetId="31">
        <row r="13"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56"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</sheetData>
      <sheetData sheetId="32" refreshError="1"/>
      <sheetData sheetId="33">
        <row r="18">
          <cell r="P18">
            <v>330.83358233172544</v>
          </cell>
        </row>
        <row r="28">
          <cell r="AI28">
            <v>320.32896030822036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4"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20"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</sheetData>
      <sheetData sheetId="41">
        <row r="44"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</sheetData>
      <sheetData sheetId="42" refreshError="1"/>
      <sheetData sheetId="43" refreshError="1"/>
      <sheetData sheetId="44">
        <row r="37">
          <cell r="AI37">
            <v>6.0066748972745234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41">
          <cell r="AI41">
            <v>3.3248900812869713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4"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I48">
            <v>0.17399999999999999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</sheetData>
      <sheetData sheetId="45">
        <row r="22">
          <cell r="AI22">
            <v>3.9940278952129837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125">
          <cell r="O125" t="str">
            <v>Mains</v>
          </cell>
          <cell r="AI125">
            <v>0.34599999999999997</v>
          </cell>
        </row>
        <row r="126">
          <cell r="O126" t="str">
            <v>Mains</v>
          </cell>
          <cell r="AI126">
            <v>1.5263</v>
          </cell>
        </row>
        <row r="127">
          <cell r="O127" t="str">
            <v>Mains</v>
          </cell>
          <cell r="AI127">
            <v>1.0097999999999998</v>
          </cell>
        </row>
        <row r="131">
          <cell r="O131" t="str">
            <v>Mains</v>
          </cell>
          <cell r="AI131">
            <v>1.9029000000000003</v>
          </cell>
        </row>
        <row r="132">
          <cell r="O132" t="str">
            <v>Mains</v>
          </cell>
          <cell r="AI132">
            <v>0.6714</v>
          </cell>
        </row>
        <row r="133">
          <cell r="O133" t="str">
            <v>Mains</v>
          </cell>
          <cell r="AI133">
            <v>0</v>
          </cell>
        </row>
        <row r="134">
          <cell r="O134" t="str">
            <v>Mains</v>
          </cell>
          <cell r="AI134">
            <v>0</v>
          </cell>
        </row>
        <row r="135">
          <cell r="O135" t="str">
            <v>Mains</v>
          </cell>
          <cell r="AI135">
            <v>0</v>
          </cell>
        </row>
        <row r="139">
          <cell r="O139" t="str">
            <v>Governors</v>
          </cell>
          <cell r="P139" t="str">
            <v>District</v>
          </cell>
          <cell r="AI139">
            <v>0</v>
          </cell>
        </row>
        <row r="140">
          <cell r="O140" t="str">
            <v>Governors</v>
          </cell>
          <cell r="P140" t="str">
            <v>District</v>
          </cell>
          <cell r="AI140">
            <v>0</v>
          </cell>
        </row>
        <row r="146">
          <cell r="O146" t="str">
            <v>Mains</v>
          </cell>
          <cell r="AI146">
            <v>5.1299999999999998E-2</v>
          </cell>
        </row>
        <row r="147">
          <cell r="O147" t="str">
            <v>Mains</v>
          </cell>
          <cell r="AI147">
            <v>1.0669</v>
          </cell>
        </row>
        <row r="148">
          <cell r="O148" t="str">
            <v>Mains</v>
          </cell>
          <cell r="AI148">
            <v>0.77659999999999996</v>
          </cell>
        </row>
        <row r="152">
          <cell r="O152" t="str">
            <v>Mains</v>
          </cell>
          <cell r="AI152">
            <v>3.4630000000000001</v>
          </cell>
        </row>
        <row r="153">
          <cell r="O153" t="str">
            <v>Mains</v>
          </cell>
          <cell r="AI153">
            <v>4.0357000000000003</v>
          </cell>
        </row>
        <row r="154">
          <cell r="O154" t="str">
            <v>Mains</v>
          </cell>
          <cell r="AI154">
            <v>0.4108</v>
          </cell>
        </row>
        <row r="155">
          <cell r="O155" t="str">
            <v>Mains</v>
          </cell>
          <cell r="AI155">
            <v>0.15609999999999999</v>
          </cell>
        </row>
        <row r="156">
          <cell r="O156" t="str">
            <v>Mains</v>
          </cell>
          <cell r="AI156">
            <v>0</v>
          </cell>
        </row>
        <row r="160">
          <cell r="O160" t="str">
            <v>Governors</v>
          </cell>
          <cell r="P160" t="str">
            <v>District</v>
          </cell>
          <cell r="AI160">
            <v>0</v>
          </cell>
        </row>
        <row r="161">
          <cell r="O161" t="str">
            <v>Governors</v>
          </cell>
          <cell r="P161" t="str">
            <v>District</v>
          </cell>
          <cell r="AI161">
            <v>0</v>
          </cell>
        </row>
      </sheetData>
      <sheetData sheetId="46" refreshError="1"/>
      <sheetData sheetId="47">
        <row r="14">
          <cell r="AI14">
            <v>1.1748930637883399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67">
          <cell r="P67" t="str">
            <v>District</v>
          </cell>
          <cell r="T67" t="str">
            <v>Housing Replacement only</v>
          </cell>
          <cell r="AI67">
            <v>7</v>
          </cell>
        </row>
        <row r="68">
          <cell r="P68" t="str">
            <v>District</v>
          </cell>
          <cell r="T68" t="str">
            <v>Housing Replacement only</v>
          </cell>
          <cell r="AI68">
            <v>37</v>
          </cell>
        </row>
        <row r="69">
          <cell r="P69" t="str">
            <v>District</v>
          </cell>
          <cell r="T69" t="str">
            <v>Component replacement/refurbishment only</v>
          </cell>
          <cell r="AI69">
            <v>4</v>
          </cell>
        </row>
        <row r="70">
          <cell r="P70" t="str">
            <v>District</v>
          </cell>
          <cell r="T70" t="str">
            <v>Component replacement/refurbishment only</v>
          </cell>
          <cell r="AI70">
            <v>8</v>
          </cell>
        </row>
        <row r="71">
          <cell r="P71" t="str">
            <v>District</v>
          </cell>
          <cell r="T71" t="str">
            <v>Replacement of entire installation</v>
          </cell>
          <cell r="AI71">
            <v>4</v>
          </cell>
        </row>
        <row r="72">
          <cell r="P72" t="str">
            <v>District</v>
          </cell>
          <cell r="T72" t="str">
            <v>Replacement of entire installation</v>
          </cell>
          <cell r="AI72">
            <v>10</v>
          </cell>
        </row>
        <row r="73">
          <cell r="P73" t="str">
            <v>District</v>
          </cell>
          <cell r="T73" t="str">
            <v>Decommission</v>
          </cell>
          <cell r="AI73">
            <v>0</v>
          </cell>
        </row>
        <row r="74">
          <cell r="P74" t="str">
            <v>District</v>
          </cell>
          <cell r="T74" t="str">
            <v>Decommission</v>
          </cell>
          <cell r="AI74">
            <v>2</v>
          </cell>
        </row>
        <row r="78">
          <cell r="P78" t="str">
            <v>Service</v>
          </cell>
          <cell r="T78" t="str">
            <v>Replacement of entire installation</v>
          </cell>
          <cell r="AI78">
            <v>51</v>
          </cell>
        </row>
        <row r="79">
          <cell r="P79" t="str">
            <v>Service</v>
          </cell>
          <cell r="T79" t="str">
            <v>Replacement of entire installation</v>
          </cell>
          <cell r="AI79">
            <v>1</v>
          </cell>
        </row>
      </sheetData>
      <sheetData sheetId="48">
        <row r="24">
          <cell r="AI24">
            <v>12.388695438392084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133">
          <cell r="AI133">
            <v>3008</v>
          </cell>
        </row>
        <row r="134">
          <cell r="AI134">
            <v>3628</v>
          </cell>
        </row>
        <row r="191">
          <cell r="AA191">
            <v>2500</v>
          </cell>
          <cell r="AI191">
            <v>1177</v>
          </cell>
        </row>
        <row r="204">
          <cell r="AI204">
            <v>1177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</row>
      </sheetData>
      <sheetData sheetId="49">
        <row r="23">
          <cell r="AI23">
            <v>17.884416124859968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5">
          <cell r="AI25">
            <v>1.9478761809326426</v>
          </cell>
        </row>
        <row r="30">
          <cell r="AI30">
            <v>29.881272269292268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4">
          <cell r="AI14">
            <v>37.157455071044026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99">
          <cell r="X99" t="str">
            <v>&lt;=3"</v>
          </cell>
          <cell r="AI99">
            <v>4.1251999999999986</v>
          </cell>
        </row>
        <row r="100">
          <cell r="X100" t="str">
            <v>4"-5"</v>
          </cell>
          <cell r="AI100">
            <v>109.17310000000009</v>
          </cell>
        </row>
        <row r="101">
          <cell r="X101" t="str">
            <v>6"-7"</v>
          </cell>
          <cell r="AI101">
            <v>56.727200000000046</v>
          </cell>
        </row>
        <row r="102">
          <cell r="X102" t="str">
            <v>8"</v>
          </cell>
          <cell r="AI102">
            <v>28.919900000000002</v>
          </cell>
        </row>
        <row r="106">
          <cell r="X106" t="str">
            <v>&lt;=3"</v>
          </cell>
          <cell r="AI106">
            <v>0</v>
          </cell>
        </row>
        <row r="107">
          <cell r="X107" t="str">
            <v>4"-5"</v>
          </cell>
          <cell r="AI107">
            <v>44.394599999999983</v>
          </cell>
        </row>
        <row r="108">
          <cell r="X108" t="str">
            <v>6"-7"</v>
          </cell>
          <cell r="AI108">
            <v>34.261999999999986</v>
          </cell>
        </row>
        <row r="109">
          <cell r="X109" t="str">
            <v>8"</v>
          </cell>
          <cell r="AI109">
            <v>4.5038</v>
          </cell>
        </row>
        <row r="113">
          <cell r="AI113">
            <v>58.555299999999974</v>
          </cell>
        </row>
      </sheetData>
      <sheetData sheetId="56">
        <row r="13">
          <cell r="AI13">
            <v>0.28241774750445564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72">
          <cell r="AI72">
            <v>0.75700000000000001</v>
          </cell>
        </row>
        <row r="73">
          <cell r="AI73">
            <v>1.0452999999999999</v>
          </cell>
        </row>
        <row r="74">
          <cell r="AI74">
            <v>0.6724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</sheetData>
      <sheetData sheetId="57">
        <row r="13">
          <cell r="AI13">
            <v>1.272041417562356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72">
          <cell r="AI72">
            <v>0.79649999999999999</v>
          </cell>
        </row>
        <row r="73">
          <cell r="AI73">
            <v>7.7758000000000003</v>
          </cell>
        </row>
        <row r="74">
          <cell r="AI74">
            <v>9.8999999999999991E-3</v>
          </cell>
        </row>
        <row r="78">
          <cell r="AI78">
            <v>0</v>
          </cell>
        </row>
        <row r="79">
          <cell r="AI79">
            <v>2.3017999999999996</v>
          </cell>
        </row>
        <row r="80">
          <cell r="AI80">
            <v>1.2200000000000001E-2</v>
          </cell>
        </row>
      </sheetData>
      <sheetData sheetId="58">
        <row r="16">
          <cell r="AI16">
            <v>7.1000000000000008E-2</v>
          </cell>
        </row>
        <row r="104">
          <cell r="AI104">
            <v>0</v>
          </cell>
        </row>
      </sheetData>
      <sheetData sheetId="59">
        <row r="13">
          <cell r="AI13">
            <v>3.0683138025737908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0">
          <cell r="AI140">
            <v>0</v>
          </cell>
        </row>
        <row r="141">
          <cell r="AI141">
            <v>2.2138999999999998</v>
          </cell>
        </row>
        <row r="142">
          <cell r="AI142">
            <v>4.3673000000000002</v>
          </cell>
        </row>
        <row r="143">
          <cell r="AI143">
            <v>1.8251000000000002</v>
          </cell>
        </row>
        <row r="144">
          <cell r="AI144">
            <v>1.3599999999999999E-2</v>
          </cell>
        </row>
        <row r="145">
          <cell r="AI145">
            <v>3.3397000000000006</v>
          </cell>
        </row>
        <row r="146">
          <cell r="AI146">
            <v>1.0180999999999998</v>
          </cell>
        </row>
        <row r="147">
          <cell r="AI147">
            <v>0</v>
          </cell>
        </row>
        <row r="148">
          <cell r="AI148">
            <v>0</v>
          </cell>
        </row>
        <row r="152">
          <cell r="AI152">
            <v>1.6834999999999996</v>
          </cell>
        </row>
        <row r="153">
          <cell r="AI153">
            <v>4.8172999999999986</v>
          </cell>
        </row>
        <row r="154">
          <cell r="AI154">
            <v>13.129100000000003</v>
          </cell>
        </row>
        <row r="155">
          <cell r="AI155">
            <v>0.22029999999999997</v>
          </cell>
        </row>
        <row r="156">
          <cell r="AI156">
            <v>0</v>
          </cell>
        </row>
        <row r="157">
          <cell r="AI157">
            <v>0.2248</v>
          </cell>
        </row>
        <row r="158">
          <cell r="AI158">
            <v>0</v>
          </cell>
        </row>
        <row r="159">
          <cell r="AI159">
            <v>0.62039999999999995</v>
          </cell>
        </row>
        <row r="160">
          <cell r="AI160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0.16800000000000001</v>
          </cell>
        </row>
        <row r="179">
          <cell r="AI179">
            <v>0.1956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</sheetData>
      <sheetData sheetId="60">
        <row r="16">
          <cell r="AI16">
            <v>0.620728869361589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9">
          <cell r="AI19">
            <v>24.4864</v>
          </cell>
        </row>
      </sheetData>
      <sheetData sheetId="61" refreshError="1"/>
      <sheetData sheetId="62">
        <row r="12">
          <cell r="AI12">
            <v>17.758403592482981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I13">
            <v>0.1136226836188754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27">
          <cell r="W127" t="str">
            <v>Relay</v>
          </cell>
          <cell r="AI127">
            <v>11436</v>
          </cell>
        </row>
        <row r="128">
          <cell r="W128" t="str">
            <v>Transfer</v>
          </cell>
          <cell r="AI128">
            <v>10653</v>
          </cell>
        </row>
        <row r="132">
          <cell r="W132" t="str">
            <v>Relay</v>
          </cell>
          <cell r="AI132">
            <v>83</v>
          </cell>
        </row>
        <row r="133">
          <cell r="W133" t="str">
            <v>Transfer</v>
          </cell>
          <cell r="AI133">
            <v>73</v>
          </cell>
        </row>
        <row r="137">
          <cell r="W137" t="str">
            <v>Relay</v>
          </cell>
          <cell r="AI137">
            <v>40</v>
          </cell>
        </row>
        <row r="138">
          <cell r="W138" t="str">
            <v>Transfer</v>
          </cell>
          <cell r="AI138">
            <v>124</v>
          </cell>
        </row>
        <row r="142">
          <cell r="W142" t="str">
            <v>Relay</v>
          </cell>
          <cell r="AI142">
            <v>0</v>
          </cell>
        </row>
        <row r="143">
          <cell r="W143" t="str">
            <v>Transfer</v>
          </cell>
          <cell r="AI143">
            <v>0</v>
          </cell>
        </row>
        <row r="147">
          <cell r="W147" t="str">
            <v>Relay</v>
          </cell>
          <cell r="AI147">
            <v>0</v>
          </cell>
        </row>
        <row r="148">
          <cell r="W148" t="str">
            <v>Transfer</v>
          </cell>
          <cell r="AI148">
            <v>0</v>
          </cell>
        </row>
        <row r="152">
          <cell r="W152" t="str">
            <v>Relay</v>
          </cell>
          <cell r="AI152">
            <v>2192</v>
          </cell>
        </row>
        <row r="153">
          <cell r="W153" t="str">
            <v>Transfer</v>
          </cell>
          <cell r="AI153">
            <v>1035</v>
          </cell>
        </row>
        <row r="157">
          <cell r="W157" t="str">
            <v>Relay</v>
          </cell>
          <cell r="AI157">
            <v>237</v>
          </cell>
        </row>
        <row r="158">
          <cell r="W158" t="str">
            <v>Transfer</v>
          </cell>
          <cell r="AI158">
            <v>255</v>
          </cell>
        </row>
        <row r="162">
          <cell r="W162" t="str">
            <v>Relay</v>
          </cell>
          <cell r="AI162">
            <v>22</v>
          </cell>
        </row>
        <row r="163">
          <cell r="W163" t="str">
            <v>Transfer</v>
          </cell>
          <cell r="AI163">
            <v>28</v>
          </cell>
        </row>
        <row r="227">
          <cell r="AI227">
            <v>10.049006568043623</v>
          </cell>
        </row>
        <row r="228">
          <cell r="AI228">
            <v>0</v>
          </cell>
        </row>
      </sheetData>
      <sheetData sheetId="63">
        <row r="17">
          <cell r="AI17">
            <v>1.2009642305348908E-3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</sheetData>
      <sheetData sheetId="64">
        <row r="12"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</sheetData>
      <sheetData sheetId="65">
        <row r="18">
          <cell r="AI18">
            <v>1.4849293106069437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</sheetData>
      <sheetData sheetId="66" refreshError="1"/>
      <sheetData sheetId="67" refreshError="1"/>
      <sheetData sheetId="68">
        <row r="66">
          <cell r="AA66">
            <v>984.101</v>
          </cell>
        </row>
        <row r="67">
          <cell r="AA67">
            <v>595.55900000000008</v>
          </cell>
        </row>
        <row r="68">
          <cell r="AA68">
            <v>343.20400000000001</v>
          </cell>
        </row>
        <row r="69">
          <cell r="AA69">
            <v>262.06299999999999</v>
          </cell>
        </row>
        <row r="70">
          <cell r="AA70">
            <v>0</v>
          </cell>
        </row>
        <row r="71">
          <cell r="AA71">
            <v>175.16900000000001</v>
          </cell>
        </row>
      </sheetData>
      <sheetData sheetId="69" refreshError="1"/>
      <sheetData sheetId="70">
        <row r="32">
          <cell r="AI32">
            <v>32880.222260000039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</sheetData>
      <sheetData sheetId="71" refreshError="1"/>
      <sheetData sheetId="72" refreshError="1"/>
      <sheetData sheetId="73">
        <row r="16">
          <cell r="AU16">
            <v>8.8776324540013309</v>
          </cell>
        </row>
        <row r="29">
          <cell r="AU29">
            <v>9.5580764010083374</v>
          </cell>
        </row>
        <row r="45">
          <cell r="AU45">
            <v>8.7228260869565215</v>
          </cell>
        </row>
      </sheetData>
      <sheetData sheetId="74" refreshError="1"/>
      <sheetData sheetId="75">
        <row r="11">
          <cell r="AI11">
            <v>2563934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9">
          <cell r="AI19">
            <v>37115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5">
          <cell r="AI25">
            <v>6219260.0033210013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39">
          <cell r="AI39">
            <v>51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9">
          <cell r="AI49">
            <v>7273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3">
          <cell r="AI53">
            <v>6428.28</v>
          </cell>
        </row>
        <row r="61">
          <cell r="AI61">
            <v>170753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71">
          <cell r="AI71">
            <v>3685347.0666672764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</sheetData>
      <sheetData sheetId="76">
        <row r="12">
          <cell r="AM12">
            <v>392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>
        <row r="15">
          <cell r="AI15">
            <v>1</v>
          </cell>
        </row>
        <row r="16">
          <cell r="AI16">
            <v>600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>
        <row r="12">
          <cell r="AI12">
            <v>0.99883071326490835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</row>
        <row r="16">
          <cell r="AI16">
            <v>0.9901719901719902</v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</row>
        <row r="22">
          <cell r="AI22">
            <v>4105</v>
          </cell>
        </row>
        <row r="23">
          <cell r="AI23">
            <v>5779</v>
          </cell>
        </row>
      </sheetData>
      <sheetData sheetId="97" refreshError="1"/>
      <sheetData sheetId="98" refreshError="1"/>
      <sheetData sheetId="99">
        <row r="119">
          <cell r="AI119">
            <v>4625</v>
          </cell>
        </row>
        <row r="122">
          <cell r="AI122">
            <v>4617</v>
          </cell>
        </row>
        <row r="137">
          <cell r="AI137">
            <v>4890</v>
          </cell>
        </row>
        <row r="140">
          <cell r="AI140">
            <v>4871</v>
          </cell>
        </row>
        <row r="155">
          <cell r="AI155">
            <v>133</v>
          </cell>
        </row>
        <row r="159">
          <cell r="AI159">
            <v>132</v>
          </cell>
        </row>
        <row r="271">
          <cell r="AI271">
            <v>6039</v>
          </cell>
        </row>
        <row r="272">
          <cell r="AI272">
            <v>5648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Valuation worksheet"/>
      <sheetName val="ADMIN"/>
      <sheetName val="Data Lookup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Guidance"/>
      <sheetName val="1. Raw Data"/>
      <sheetName val="Connection GSP UCAs"/>
      <sheetName val="2. Model A"/>
      <sheetName val="3. Model B"/>
      <sheetName val="4. Model C"/>
      <sheetName val="5. Model D"/>
      <sheetName val="6. Model E"/>
      <sheetName val="7. Model F "/>
      <sheetName val="8. Model G "/>
      <sheetName val="9. Infra GSP UCAs"/>
      <sheetName val="10. OHL UCA"/>
      <sheetName val="11. T1 method"/>
      <sheetName val="senseInfo"/>
      <sheetName val="RiskSerializationData"/>
      <sheetName val="Connection project UCAs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DT_Cover"/>
      <sheetName val="A0.1_Contents"/>
      <sheetName val="A0.2_Version_History"/>
      <sheetName val="A0.3_Change_Log"/>
      <sheetName val="A0.4_Data_Checks"/>
      <sheetName val="A0.5_Data_Constants"/>
      <sheetName val="A0.6_Assumptions"/>
      <sheetName val="A1_Totex"/>
      <sheetName val="A1.1_Totex_AP"/>
      <sheetName val="A1.4_Data_Inputs"/>
      <sheetName val="A1.5_Universal_Data"/>
      <sheetName val="A1.51_BPFM_Inputs"/>
      <sheetName val="A1.51_BPFM_Inputs_2"/>
      <sheetName val="A1.51_Difference"/>
      <sheetName val="A1.52_Sum_Cost_Matrix_Summary"/>
      <sheetName val="A1.52_BP_Financial_Requirements"/>
      <sheetName val="A1.52b_Debt"/>
      <sheetName val="A1.52c_Interest"/>
      <sheetName val="A1.53_BP_Tax_Inputs"/>
      <sheetName val="A1.54_BP_Disposals_1"/>
      <sheetName val="A1.55_BP_Disposals_2"/>
      <sheetName val="A1.6_RPE_Table"/>
      <sheetName val="A2.0_Overview_Tables"/>
      <sheetName val="A2.1_Cost_Matrix_2014"/>
      <sheetName val="A2.1_Cost_Matrix_2015"/>
      <sheetName val="A2.1_Cost_Matrix_2016"/>
      <sheetName val="A2.1_Cost_Matrix_2017"/>
      <sheetName val="A2.1_Cost_Matrix_2018"/>
      <sheetName val="A2.1_Cost_Matrix_2019"/>
      <sheetName val="A2.1_Cost_Matrix_2020"/>
      <sheetName val="A2.1_Cost_Matrix_2021"/>
      <sheetName val="A2.1_Cost_Matrix_2022"/>
      <sheetName val="A2.1_Cost_Matrix_2023"/>
      <sheetName val="A2.1_Cost_Matrix_2024"/>
      <sheetName val="A2.1_Cost_Matrix_2025"/>
      <sheetName val="A2.1_Cost_Matrix_2026"/>
      <sheetName val="A2.1_Cost_Matrix_2027"/>
      <sheetName val="A2.1_Cost_Matrix_2028"/>
      <sheetName val="A2.1_Cost_Matrix_2029"/>
      <sheetName val="A2.1_Cost_Matrix_2030"/>
      <sheetName val="A2.1_Cost_Matrix_2031"/>
      <sheetName val="A3.10_Salary_and_FTE_numbers"/>
      <sheetName val="A6.02_Innovation"/>
      <sheetName val="A3.14_Pass_Through"/>
      <sheetName val="A4.2_Related_Party_Margin"/>
      <sheetName val="A4.3_BCF"/>
      <sheetName val="A4.4_EAP"/>
      <sheetName val="A5.1_System_Chars_and_Activity"/>
      <sheetName val="A6.5_IIG_SF6_Incentive"/>
      <sheetName val="A7_Asset_Movements_2014"/>
      <sheetName val="A7_Asset_Movements_2015"/>
      <sheetName val="A7_Asset_Movements_2016"/>
      <sheetName val="A7_Asset_Movements_2017"/>
      <sheetName val="A7_Asset_Movements_2018"/>
      <sheetName val="A7_Asset_Movements_2019"/>
      <sheetName val="A7_Asset_Movements_2020"/>
      <sheetName val="A7_Asset_Movements_2021"/>
      <sheetName val="A7_Asset_Movements_2022"/>
      <sheetName val="A7_Asset_Movements_2023"/>
      <sheetName val="A7_Asset_Movements_2024"/>
      <sheetName val="A7_Asset_Movements_2025"/>
      <sheetName val="A7_Asset_Movements_2026"/>
      <sheetName val="A7_Asset_Movements_2027"/>
      <sheetName val="A7_Asset_Movements_2028"/>
      <sheetName val="A7_Asset_Movements_2029"/>
      <sheetName val="A7_Asset_Movements_2030"/>
      <sheetName val="A7_Asset_Movements_2031"/>
      <sheetName val="B0.6_Data_Constants"/>
      <sheetName val="B0.7_Load_Master_Data"/>
      <sheetName val="B4.2a_Scheme_Summary"/>
      <sheetName val="B4.2c_CV_Table_Gen"/>
      <sheetName val="B4.2c_CV_Table_Demand"/>
      <sheetName val="B4.2c_CV_Table_WW"/>
      <sheetName val="B4.4b_Asset_Cost_List"/>
      <sheetName val="B4.5_Scheme_Asset_Breakdown"/>
      <sheetName val="B4.5a_Scheme_Asset_Breakdown"/>
      <sheetName val="B4.6_Scheme_Output_Profile"/>
      <sheetName val="B4.7_Excl_Services"/>
      <sheetName val="B4.8_Risk_and_Contingency"/>
      <sheetName val="B4.9_SWW_Memo"/>
      <sheetName val="B4.10_Planning_Consent_Req"/>
      <sheetName val="C0.7_Non_Load_Master_Data"/>
      <sheetName val="C2.2a_Scheme_Summary_AP"/>
      <sheetName val="C2.2a_Scheme_Summary_CI"/>
      <sheetName val="C2.4b_Asset_Cost_List"/>
      <sheetName val="C2.5_Scheme_Asset_Breakdown"/>
      <sheetName val="C2.5a_Scheme_Asset_Breakdown"/>
      <sheetName val="C2.7_Replacement"/>
      <sheetName val="C2.8_Refurb_Major"/>
      <sheetName val="C2.9_Refurb_Minor"/>
      <sheetName val="C2.10_Decommissioning"/>
      <sheetName val="C2.11_Spares"/>
      <sheetName val="C2.12_Black_Start"/>
      <sheetName val="C2.13_Losses"/>
      <sheetName val="C2.20_Faults"/>
      <sheetName val="C2.21_Inspections"/>
      <sheetName val="C2.22_Repairs_&amp;_Maint"/>
      <sheetName val="C2.23_Veg_Mgt"/>
      <sheetName val="C2.24_Legal_&amp;_Safety"/>
      <sheetName val="C2.25_Op_Prot_Meas_&amp;_IT_Capex"/>
      <sheetName val="C2.26_Visual_Amenity"/>
      <sheetName val="C2.3_Risk_and_Contingency"/>
      <sheetName val="C4.0_Asset_Identification"/>
      <sheetName val="C5_Faults_and_Failures"/>
      <sheetName val="D4.3a_Non_Op_Capex"/>
      <sheetName val="D4.3b_Uncertain_Costs"/>
      <sheetName val="D4.4a_Physical_Security_Capex"/>
      <sheetName val="D4.4b_Physical_Security_Opex"/>
      <sheetName val="D4.5_CAI"/>
      <sheetName val="D4.6_BS"/>
      <sheetName val="D4.6b_BS_Alloc"/>
      <sheetName val="D4.7_Op_Training_(CAI)"/>
      <sheetName val="D4.8a_TO_Cyber_Security_OT"/>
      <sheetName val="D4.8b_TO_Cyber_Security_IT"/>
      <sheetName val="5.18_Bespoke_Uncertain"/>
    </sheetNames>
    <sheetDataSet>
      <sheetData sheetId="0">
        <row r="8">
          <cell r="B8" t="str">
            <v>Scottish Power Transmission</v>
          </cell>
        </row>
      </sheetData>
      <sheetData sheetId="1">
        <row r="8">
          <cell r="A8" t="str">
            <v>Tab Name</v>
          </cell>
        </row>
      </sheetData>
      <sheetData sheetId="2"/>
      <sheetData sheetId="3"/>
      <sheetData sheetId="4"/>
      <sheetData sheetId="5">
        <row r="7">
          <cell r="B7">
            <v>0.01</v>
          </cell>
        </row>
        <row r="55">
          <cell r="B55" t="str">
            <v>33kV CB (Air Insulated Busbars) (ID) (GM)</v>
          </cell>
        </row>
        <row r="56">
          <cell r="B56" t="str">
            <v>33kV CB (Air Insulated Busbars) (OD) (GM)</v>
          </cell>
        </row>
        <row r="57">
          <cell r="B57" t="str">
            <v>33kV CB (Gas Insulated Busbars) (ID) (GM)</v>
          </cell>
        </row>
        <row r="58">
          <cell r="B58" t="str">
            <v>33kV CB (Gas Insulated Busbars) (OD) (GM)</v>
          </cell>
        </row>
        <row r="59">
          <cell r="B59" t="str">
            <v>132kV CB (Air Insulated Busbars) (ID)</v>
          </cell>
        </row>
        <row r="60">
          <cell r="B60" t="str">
            <v>132kV CB (Air Insulated Busbars) (OD)</v>
          </cell>
        </row>
        <row r="61">
          <cell r="B61" t="str">
            <v>132kV CB (Gas Insulated Busbars) (ID)</v>
          </cell>
        </row>
        <row r="62">
          <cell r="B62" t="str">
            <v>132kV CB (Gas Insulated Busbars) (OD)</v>
          </cell>
        </row>
        <row r="63">
          <cell r="B63" t="str">
            <v>132kV FACTS Equipment</v>
          </cell>
        </row>
        <row r="64">
          <cell r="B64" t="str">
            <v>132kV Reactor</v>
          </cell>
        </row>
        <row r="65">
          <cell r="B65" t="str">
            <v>132kV Transformer</v>
          </cell>
        </row>
        <row r="66">
          <cell r="B66" t="str">
            <v>275kV CB (Air Insulated Busbars) (ID)</v>
          </cell>
        </row>
        <row r="67">
          <cell r="B67" t="str">
            <v>275kV CB (Air Insulated Busbars) (OD)</v>
          </cell>
        </row>
        <row r="68">
          <cell r="B68" t="str">
            <v>275kV CB (Gas Insulated Busbars) (ID)</v>
          </cell>
        </row>
        <row r="69">
          <cell r="B69" t="str">
            <v>275kV CB (Gas Insulated Busbars) (OD)</v>
          </cell>
        </row>
        <row r="70">
          <cell r="B70" t="str">
            <v>275kV FACTS Equipment</v>
          </cell>
        </row>
        <row r="71">
          <cell r="A71" t="str">
            <v>Circuit Breaker</v>
          </cell>
          <cell r="B71" t="str">
            <v>275kV Reactor</v>
          </cell>
        </row>
        <row r="72">
          <cell r="A72" t="str">
            <v>FACTS</v>
          </cell>
          <cell r="B72" t="str">
            <v>275kV Transformer</v>
          </cell>
        </row>
        <row r="73">
          <cell r="A73" t="str">
            <v xml:space="preserve">Transformer </v>
          </cell>
          <cell r="B73" t="str">
            <v>400kV CB (Air Insulated Busbars) (ID)</v>
          </cell>
        </row>
        <row r="74">
          <cell r="A74" t="str">
            <v>Reactor</v>
          </cell>
          <cell r="B74" t="str">
            <v>400kV CB (Air Insulated Busbars) (OD)</v>
          </cell>
        </row>
        <row r="75">
          <cell r="A75" t="str">
            <v>HVDC</v>
          </cell>
          <cell r="B75" t="str">
            <v>400kV CB (Gas Insulated Busbars) (ID)</v>
          </cell>
        </row>
        <row r="76">
          <cell r="A76" t="str">
            <v>Protection &amp; Control</v>
          </cell>
          <cell r="B76" t="str">
            <v>400kV CB (Gas Insulated Busbars) (OD)</v>
          </cell>
        </row>
        <row r="77">
          <cell r="B77" t="str">
            <v>400kV FACTS Equipment</v>
          </cell>
        </row>
        <row r="78">
          <cell r="B78" t="str">
            <v>400kV Reactor</v>
          </cell>
        </row>
        <row r="79">
          <cell r="B79" t="str">
            <v>400kV Transformer</v>
          </cell>
        </row>
        <row r="80">
          <cell r="B80" t="str">
            <v>HVDC</v>
          </cell>
        </row>
        <row r="81">
          <cell r="B81" t="str">
            <v>HVDC Equipment</v>
          </cell>
        </row>
        <row r="82">
          <cell r="B82" t="str">
            <v>Convertor Transformer</v>
          </cell>
        </row>
        <row r="83">
          <cell r="B83" t="str">
            <v>Feeder Protection</v>
          </cell>
        </row>
        <row r="84">
          <cell r="B84" t="str">
            <v>Mesh Corner Busbar Protection</v>
          </cell>
        </row>
        <row r="85">
          <cell r="B85" t="str">
            <v>Circuit Breaker Fail (CBF): MC &amp; DBB Protection</v>
          </cell>
        </row>
        <row r="86">
          <cell r="B86" t="str">
            <v>SGT Protection</v>
          </cell>
        </row>
        <row r="87">
          <cell r="B87" t="str">
            <v>Double Busbar Protection</v>
          </cell>
        </row>
        <row r="88">
          <cell r="B88" t="str">
            <v>High Impedance Busbar Protection</v>
          </cell>
        </row>
        <row r="89">
          <cell r="B89" t="str">
            <v>QB Control</v>
          </cell>
        </row>
        <row r="90">
          <cell r="B90" t="str">
            <v>Mesh Corner DAR</v>
          </cell>
        </row>
        <row r="91">
          <cell r="B91" t="str">
            <v>Auto Switching (Auto Close and Hot Standby Units)</v>
          </cell>
        </row>
        <row r="92">
          <cell r="B92" t="str">
            <v>Operational Tripping Scheme (OTS)</v>
          </cell>
        </row>
        <row r="93">
          <cell r="B93" t="str">
            <v>Reactive Equipment; MSC P&amp;C</v>
          </cell>
        </row>
        <row r="94">
          <cell r="B94" t="str">
            <v>Reactive Equipment; SVC P&amp;C</v>
          </cell>
        </row>
        <row r="95">
          <cell r="B95" t="str">
            <v>Automatic Reactive Switching</v>
          </cell>
        </row>
        <row r="96">
          <cell r="B96" t="str">
            <v>Automatic Voltage Control (AVC)</v>
          </cell>
        </row>
        <row r="97">
          <cell r="B97" t="str">
            <v>Cable SCADA System</v>
          </cell>
        </row>
        <row r="98">
          <cell r="B98" t="str">
            <v>Gas Density Monitoring (GDM)</v>
          </cell>
        </row>
        <row r="99">
          <cell r="B99" t="str">
            <v>Fault Recorder</v>
          </cell>
        </row>
        <row r="100">
          <cell r="B100" t="str">
            <v>Dynamic System Monitoring (DSM)</v>
          </cell>
        </row>
        <row r="101">
          <cell r="B101" t="str">
            <v>Settlement Metering</v>
          </cell>
        </row>
        <row r="102">
          <cell r="B102" t="str">
            <v>Substation Control System (SCS)</v>
          </cell>
        </row>
        <row r="103">
          <cell r="B103" t="str">
            <v>Other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9">
          <cell r="B9" t="str">
            <v>2018/19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1">
          <cell r="A11" t="str">
            <v>YES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D495-44E8-4FF4-9758-7C1A3F237F6A}">
  <sheetPr>
    <tabColor theme="4"/>
    <pageSetUpPr autoPageBreaks="0" fitToPage="1"/>
  </sheetPr>
  <dimension ref="A1:BK142"/>
  <sheetViews>
    <sheetView tabSelected="1" zoomScale="85" zoomScaleNormal="85" workbookViewId="0">
      <pane ySplit="6" topLeftCell="A7" activePane="bottomLeft" state="frozen"/>
      <selection activeCell="AI139" sqref="AI139:AM139"/>
      <selection pane="bottomLeft" activeCell="AI139" sqref="AI139:AM139"/>
    </sheetView>
  </sheetViews>
  <sheetFormatPr defaultColWidth="0" defaultRowHeight="14.25"/>
  <cols>
    <col min="1" max="1" width="35" style="14" customWidth="1"/>
    <col min="2" max="2" width="1.42578125" style="14" customWidth="1"/>
    <col min="3" max="3" width="21.28515625" style="14" customWidth="1"/>
    <col min="4" max="4" width="18.7109375" style="14" bestFit="1" customWidth="1"/>
    <col min="5" max="5" width="18.28515625" style="14" hidden="1" customWidth="1"/>
    <col min="6" max="6" width="52.7109375" style="14" bestFit="1" customWidth="1"/>
    <col min="7" max="7" width="12.42578125" style="14" hidden="1" customWidth="1"/>
    <col min="8" max="29" width="1" style="14" hidden="1" customWidth="1"/>
    <col min="30" max="30" width="10.28515625" style="14" customWidth="1"/>
    <col min="31" max="33" width="10.28515625" style="14" hidden="1" customWidth="1"/>
    <col min="34" max="34" width="10.28515625" style="14" customWidth="1"/>
    <col min="35" max="39" width="14.28515625" style="14" customWidth="1"/>
    <col min="40" max="40" width="11.7109375" style="14" customWidth="1"/>
    <col min="41" max="45" width="0" style="14" hidden="1" customWidth="1"/>
    <col min="46" max="63" width="18.42578125" style="14" hidden="1" customWidth="1"/>
    <col min="64" max="16384" width="14" style="14" hidden="1"/>
  </cols>
  <sheetData>
    <row r="1" spans="1:40" s="3" customFormat="1" ht="26.25">
      <c r="A1" s="1" t="s">
        <v>0</v>
      </c>
      <c r="B1" s="2"/>
      <c r="P1" s="4" t="s">
        <v>1</v>
      </c>
      <c r="Q1" s="4"/>
      <c r="R1" s="4"/>
      <c r="S1" s="4"/>
      <c r="T1" s="4"/>
      <c r="U1" s="4"/>
      <c r="V1" s="4"/>
      <c r="W1" s="4"/>
      <c r="X1" s="4"/>
      <c r="Y1" s="4"/>
      <c r="AE1" s="2"/>
      <c r="AK1" s="2"/>
    </row>
    <row r="2" spans="1:40" s="3" customFormat="1" ht="26.25">
      <c r="A2" s="4" t="str">
        <f>[1]Cover!$E$13</f>
        <v>Wales &amp; West Utilities PLC</v>
      </c>
      <c r="AE2" s="5"/>
    </row>
    <row r="3" spans="1:40" s="3" customFormat="1" ht="26.25">
      <c r="A3" s="4">
        <f>[1]Cover!$E$15</f>
        <v>2022</v>
      </c>
      <c r="AE3" s="5"/>
    </row>
    <row r="4" spans="1:40" s="7" customFormat="1" ht="27" thickBot="1">
      <c r="A4" s="6" t="s">
        <v>2</v>
      </c>
      <c r="B4" s="6"/>
      <c r="AE4" s="8"/>
    </row>
    <row r="5" spans="1:40" ht="15.75">
      <c r="A5" s="9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  <c r="AH5" s="9"/>
      <c r="AI5" s="15" t="s">
        <v>3</v>
      </c>
      <c r="AJ5" s="15"/>
      <c r="AK5" s="15"/>
      <c r="AL5" s="15"/>
      <c r="AM5" s="15"/>
      <c r="AN5" s="9"/>
    </row>
    <row r="6" spans="1:40" ht="15.75">
      <c r="A6" s="9"/>
      <c r="B6" s="10"/>
      <c r="C6" s="10"/>
      <c r="D6" s="16" t="s">
        <v>4</v>
      </c>
      <c r="E6" s="16"/>
      <c r="F6" s="16"/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6" t="s">
        <v>13</v>
      </c>
      <c r="P6" s="17" t="s">
        <v>14</v>
      </c>
      <c r="Q6" s="17"/>
      <c r="R6" s="17" t="s">
        <v>15</v>
      </c>
      <c r="S6" s="17" t="s">
        <v>16</v>
      </c>
      <c r="T6" s="17" t="s">
        <v>17</v>
      </c>
      <c r="U6" s="17" t="s">
        <v>18</v>
      </c>
      <c r="V6" s="17" t="s">
        <v>19</v>
      </c>
      <c r="W6" s="17" t="s">
        <v>20</v>
      </c>
      <c r="X6" s="17" t="s">
        <v>21</v>
      </c>
      <c r="Y6" s="17" t="s">
        <v>22</v>
      </c>
      <c r="Z6" s="17" t="s">
        <v>23</v>
      </c>
      <c r="AA6" s="17" t="s">
        <v>24</v>
      </c>
      <c r="AB6" s="17" t="s">
        <v>25</v>
      </c>
      <c r="AC6" s="17" t="s">
        <v>26</v>
      </c>
      <c r="AD6" s="17" t="s">
        <v>27</v>
      </c>
      <c r="AE6" s="18" t="s">
        <v>28</v>
      </c>
      <c r="AF6" s="19"/>
      <c r="AG6" s="19"/>
      <c r="AH6" s="17" t="s">
        <v>29</v>
      </c>
      <c r="AI6" s="20">
        <v>2022</v>
      </c>
      <c r="AJ6" s="21">
        <v>2023</v>
      </c>
      <c r="AK6" s="21">
        <v>2024</v>
      </c>
      <c r="AL6" s="21">
        <v>2025</v>
      </c>
      <c r="AM6" s="22">
        <v>2026</v>
      </c>
    </row>
    <row r="7" spans="1:40">
      <c r="AI7" s="23"/>
      <c r="AJ7" s="23"/>
      <c r="AK7" s="23"/>
      <c r="AL7" s="23"/>
      <c r="AM7" s="23"/>
    </row>
    <row r="8" spans="1:40" ht="18">
      <c r="A8" s="24"/>
      <c r="B8" s="24"/>
      <c r="C8" s="25" t="s">
        <v>30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40">
      <c r="AI9" s="23"/>
      <c r="AJ9" s="23"/>
      <c r="AK9" s="23"/>
      <c r="AL9" s="23"/>
      <c r="AM9" s="23"/>
    </row>
    <row r="10" spans="1:40" s="28" customFormat="1" ht="15">
      <c r="A10" s="26"/>
      <c r="B10" s="26"/>
      <c r="C10" s="27" t="s">
        <v>31</v>
      </c>
      <c r="D10" s="27"/>
      <c r="AI10" s="29"/>
      <c r="AJ10" s="29"/>
      <c r="AK10" s="29"/>
      <c r="AL10" s="29"/>
      <c r="AM10" s="29"/>
      <c r="AN10" s="14"/>
    </row>
    <row r="11" spans="1:40" ht="7.5" customHeight="1">
      <c r="AI11" s="23"/>
      <c r="AJ11" s="23"/>
      <c r="AK11" s="23"/>
      <c r="AL11" s="23"/>
      <c r="AM11" s="23"/>
    </row>
    <row r="12" spans="1:40" ht="15">
      <c r="D12" s="11" t="s">
        <v>32</v>
      </c>
      <c r="E12" s="30"/>
      <c r="F12" s="31" t="s">
        <v>33</v>
      </c>
      <c r="AD12" s="14" t="s">
        <v>34</v>
      </c>
      <c r="AH12" s="9" t="s">
        <v>35</v>
      </c>
      <c r="AI12" s="32">
        <f>MAX(SUM('[1]4.01 OpexCostMatrix'!AI14:AI17),'[1]1.07 Forecast Costs'!AI23)</f>
        <v>20.037637295311598</v>
      </c>
      <c r="AJ12" s="32">
        <f>MAX(SUM('[1]4.01 OpexCostMatrix'!AJ14:AJ17),'[1]1.07 Forecast Costs'!AJ23)</f>
        <v>22.190364761212752</v>
      </c>
      <c r="AK12" s="32">
        <f>MAX(SUM('[1]4.01 OpexCostMatrix'!AK14:AK17),'[1]1.07 Forecast Costs'!AK23)</f>
        <v>22.258237734275493</v>
      </c>
      <c r="AL12" s="32">
        <f>MAX(SUM('[1]4.01 OpexCostMatrix'!AL14:AL17),'[1]1.07 Forecast Costs'!AL23)</f>
        <v>20.216996303083587</v>
      </c>
      <c r="AM12" s="32">
        <f>MAX(SUM('[1]4.01 OpexCostMatrix'!AM14:AM17),'[1]1.07 Forecast Costs'!AM23)</f>
        <v>18.93704527870824</v>
      </c>
    </row>
    <row r="13" spans="1:40" ht="15">
      <c r="D13" s="11"/>
      <c r="E13" s="30"/>
      <c r="F13" s="31" t="s">
        <v>36</v>
      </c>
      <c r="AD13" s="14" t="s">
        <v>34</v>
      </c>
      <c r="AH13" s="9" t="s">
        <v>35</v>
      </c>
      <c r="AI13" s="32">
        <f>MAX(SUM('[1]4.01 OpexCostMatrix'!AI18),'[1]1.07 Forecast Costs'!AI24)</f>
        <v>6.19940672638882</v>
      </c>
      <c r="AJ13" s="32">
        <f>MAX(SUM('[1]4.01 OpexCostMatrix'!AJ18),'[1]1.07 Forecast Costs'!AJ24)</f>
        <v>9.6300290151197263</v>
      </c>
      <c r="AK13" s="32">
        <f>MAX(SUM('[1]4.01 OpexCostMatrix'!AK18),'[1]1.07 Forecast Costs'!AK24)</f>
        <v>10.971091593067042</v>
      </c>
      <c r="AL13" s="32">
        <f>MAX(SUM('[1]4.01 OpexCostMatrix'!AL18),'[1]1.07 Forecast Costs'!AL24)</f>
        <v>11.566472754331027</v>
      </c>
      <c r="AM13" s="32">
        <f>MAX(SUM('[1]4.01 OpexCostMatrix'!AM18),'[1]1.07 Forecast Costs'!AM24)</f>
        <v>11.76169672849127</v>
      </c>
    </row>
    <row r="14" spans="1:40" ht="15">
      <c r="D14" s="11"/>
      <c r="E14" s="30"/>
      <c r="F14" s="31" t="s">
        <v>37</v>
      </c>
      <c r="AD14" s="14" t="s">
        <v>34</v>
      </c>
      <c r="AH14" s="9" t="s">
        <v>35</v>
      </c>
      <c r="AI14" s="32">
        <f>MAX(SUM('[1]4.01 OpexCostMatrix'!AI19),'[1]1.07 Forecast Costs'!AI25)</f>
        <v>7.6275322541633797</v>
      </c>
      <c r="AJ14" s="32">
        <f>MAX(SUM('[1]4.01 OpexCostMatrix'!AJ19),'[1]1.07 Forecast Costs'!AJ25)</f>
        <v>10.010580043425858</v>
      </c>
      <c r="AK14" s="32">
        <f>MAX(SUM('[1]4.01 OpexCostMatrix'!AK19),'[1]1.07 Forecast Costs'!AK25)</f>
        <v>11.335723697271717</v>
      </c>
      <c r="AL14" s="32">
        <f>MAX(SUM('[1]4.01 OpexCostMatrix'!AL19),'[1]1.07 Forecast Costs'!AL25)</f>
        <v>11.82013037905446</v>
      </c>
      <c r="AM14" s="32">
        <f>MAX(SUM('[1]4.01 OpexCostMatrix'!AM19),'[1]1.07 Forecast Costs'!AM25)</f>
        <v>12.443040264812616</v>
      </c>
    </row>
    <row r="15" spans="1:40" ht="15">
      <c r="D15" s="11"/>
      <c r="E15" s="30"/>
      <c r="F15" s="31" t="s">
        <v>38</v>
      </c>
      <c r="AD15" s="14" t="s">
        <v>34</v>
      </c>
      <c r="AH15" s="9" t="s">
        <v>35</v>
      </c>
      <c r="AI15" s="32">
        <f>MAX(SUM('[1]4.01 OpexCostMatrix'!AI20),'[1]1.07 Forecast Costs'!AI26)</f>
        <v>13.687644087526301</v>
      </c>
      <c r="AJ15" s="32">
        <f>MAX(SUM('[1]4.01 OpexCostMatrix'!AJ20),'[1]1.07 Forecast Costs'!AJ26)</f>
        <v>13.063673131511671</v>
      </c>
      <c r="AK15" s="32">
        <f>MAX(SUM('[1]4.01 OpexCostMatrix'!AK20),'[1]1.07 Forecast Costs'!AK26)</f>
        <v>12.710246440852693</v>
      </c>
      <c r="AL15" s="32">
        <f>MAX(SUM('[1]4.01 OpexCostMatrix'!AL20),'[1]1.07 Forecast Costs'!AL26)</f>
        <v>13.249294767359398</v>
      </c>
      <c r="AM15" s="32">
        <f>MAX(SUM('[1]4.01 OpexCostMatrix'!AM20),'[1]1.07 Forecast Costs'!AM26)</f>
        <v>13.307369672612909</v>
      </c>
    </row>
    <row r="16" spans="1:40" ht="15">
      <c r="D16" s="11"/>
      <c r="E16" s="30"/>
      <c r="F16" s="31" t="s">
        <v>39</v>
      </c>
      <c r="AD16" s="14" t="s">
        <v>34</v>
      </c>
      <c r="AH16" s="9" t="s">
        <v>35</v>
      </c>
      <c r="AI16" s="32">
        <f>MAX(SUM('[1]4.01 OpexCostMatrix'!AI21),'[1]1.07 Forecast Costs'!AI27)</f>
        <v>5.31910085211647E-2</v>
      </c>
      <c r="AJ16" s="32">
        <f>MAX(SUM('[1]4.01 OpexCostMatrix'!AJ21),'[1]1.07 Forecast Costs'!AJ27)</f>
        <v>0</v>
      </c>
      <c r="AK16" s="32">
        <f>MAX(SUM('[1]4.01 OpexCostMatrix'!AK21),'[1]1.07 Forecast Costs'!AK27)</f>
        <v>0</v>
      </c>
      <c r="AL16" s="32">
        <f>MAX(SUM('[1]4.01 OpexCostMatrix'!AL21),'[1]1.07 Forecast Costs'!AL27)</f>
        <v>0</v>
      </c>
      <c r="AM16" s="32">
        <f>MAX(SUM('[1]4.01 OpexCostMatrix'!AM21),'[1]1.07 Forecast Costs'!AM27)</f>
        <v>0</v>
      </c>
    </row>
    <row r="17" spans="4:39" ht="15">
      <c r="D17" s="11"/>
      <c r="E17" s="30"/>
      <c r="F17" s="31" t="s">
        <v>40</v>
      </c>
      <c r="AD17" s="14" t="s">
        <v>34</v>
      </c>
      <c r="AH17" s="9" t="s">
        <v>35</v>
      </c>
      <c r="AI17" s="32">
        <f>MAX(SUM('[1]4.01 OpexCostMatrix'!AI22),'[1]1.07 Forecast Costs'!AI28)</f>
        <v>14.331695218447909</v>
      </c>
      <c r="AJ17" s="32">
        <f>MAX(SUM('[1]4.01 OpexCostMatrix'!AJ22),'[1]1.07 Forecast Costs'!AJ28)</f>
        <v>2.8038071817796797</v>
      </c>
      <c r="AK17" s="32">
        <f>MAX(SUM('[1]4.01 OpexCostMatrix'!AK22),'[1]1.07 Forecast Costs'!AK28)</f>
        <v>2.3363285630778368</v>
      </c>
      <c r="AL17" s="32">
        <f>MAX(SUM('[1]4.01 OpexCostMatrix'!AL22),'[1]1.07 Forecast Costs'!AL28)</f>
        <v>2.1764954664465468</v>
      </c>
      <c r="AM17" s="32">
        <f>MAX(SUM('[1]4.01 OpexCostMatrix'!AM22),'[1]1.07 Forecast Costs'!AM28)</f>
        <v>2.1800642358294975</v>
      </c>
    </row>
    <row r="18" spans="4:39" ht="15">
      <c r="D18" s="11"/>
      <c r="E18" s="30"/>
      <c r="F18" s="31"/>
      <c r="AD18" s="33" t="s">
        <v>34</v>
      </c>
      <c r="AH18" s="34" t="s">
        <v>35</v>
      </c>
      <c r="AI18" s="35">
        <f>SUM(AI12:AI17)</f>
        <v>61.937106590359178</v>
      </c>
      <c r="AJ18" s="35">
        <f t="shared" ref="AJ18:AM18" si="0">SUM(AJ12:AJ17)</f>
        <v>57.698454133049694</v>
      </c>
      <c r="AK18" s="35">
        <f t="shared" si="0"/>
        <v>59.611628028544779</v>
      </c>
      <c r="AL18" s="35">
        <f t="shared" si="0"/>
        <v>59.029389670275016</v>
      </c>
      <c r="AM18" s="35">
        <f t="shared" si="0"/>
        <v>58.629216180454527</v>
      </c>
    </row>
    <row r="19" spans="4:39" ht="15">
      <c r="D19" s="11" t="s">
        <v>41</v>
      </c>
      <c r="E19" s="31"/>
      <c r="F19" s="31" t="s">
        <v>42</v>
      </c>
      <c r="AD19" s="14" t="s">
        <v>34</v>
      </c>
      <c r="AH19" s="9" t="s">
        <v>35</v>
      </c>
      <c r="AI19" s="32">
        <f>MAX(SUM('[1]4.01 OpexCostMatrix'!AI23:AI30),SUM('[1]1.07 Forecast Costs'!AI9:AI16))</f>
        <v>21.237580477091555</v>
      </c>
      <c r="AJ19" s="32">
        <f>MAX(SUM('[1]4.01 OpexCostMatrix'!AJ23:AJ30),SUM('[1]1.07 Forecast Costs'!AJ9:AJ16))</f>
        <v>27.760569017333971</v>
      </c>
      <c r="AK19" s="32">
        <f>MAX(SUM('[1]4.01 OpexCostMatrix'!AK23:AK30),SUM('[1]1.07 Forecast Costs'!AK9:AK16))</f>
        <v>38.164276514651505</v>
      </c>
      <c r="AL19" s="32">
        <f>MAX(SUM('[1]4.01 OpexCostMatrix'!AL23:AL30),SUM('[1]1.07 Forecast Costs'!AL9:AL16))</f>
        <v>40.245444824487905</v>
      </c>
      <c r="AM19" s="32">
        <f>MAX(SUM('[1]4.01 OpexCostMatrix'!AM23:AM30),SUM('[1]1.07 Forecast Costs'!AM9:AM16))</f>
        <v>38.625648137581706</v>
      </c>
    </row>
    <row r="20" spans="4:39" ht="15">
      <c r="D20" s="11"/>
      <c r="E20" s="31"/>
      <c r="F20" s="31" t="s">
        <v>43</v>
      </c>
      <c r="AD20" s="14" t="s">
        <v>34</v>
      </c>
      <c r="AH20" s="9" t="s">
        <v>35</v>
      </c>
      <c r="AI20" s="32">
        <f>MAX('[1]4.01 OpexCostMatrix'!AI31,'[1]1.07 Forecast Costs'!AI17)</f>
        <v>2.3060650722742664</v>
      </c>
      <c r="AJ20" s="32">
        <f>MAX('[1]4.01 OpexCostMatrix'!AJ31,'[1]1.07 Forecast Costs'!AJ17)</f>
        <v>2.2052484960743084</v>
      </c>
      <c r="AK20" s="32">
        <f>MAX('[1]4.01 OpexCostMatrix'!AK31,'[1]1.07 Forecast Costs'!AK17)</f>
        <v>3.467073145411816</v>
      </c>
      <c r="AL20" s="32">
        <f>MAX('[1]4.01 OpexCostMatrix'!AL31,'[1]1.07 Forecast Costs'!AL17)</f>
        <v>3.5960100368124883</v>
      </c>
      <c r="AM20" s="32">
        <f>MAX('[1]4.01 OpexCostMatrix'!AM31,'[1]1.07 Forecast Costs'!AM17)</f>
        <v>3.6245598171690117</v>
      </c>
    </row>
    <row r="21" spans="4:39" ht="15">
      <c r="D21" s="11"/>
      <c r="E21" s="31"/>
      <c r="F21" s="31"/>
      <c r="AD21" s="33" t="s">
        <v>34</v>
      </c>
      <c r="AH21" s="34" t="s">
        <v>35</v>
      </c>
      <c r="AI21" s="35">
        <f>SUM(AI19:AI20)</f>
        <v>23.54364554936582</v>
      </c>
      <c r="AJ21" s="35">
        <f t="shared" ref="AJ21:AM21" si="1">SUM(AJ19:AJ20)</f>
        <v>29.965817513408279</v>
      </c>
      <c r="AK21" s="35">
        <f t="shared" si="1"/>
        <v>41.631349660063321</v>
      </c>
      <c r="AL21" s="35">
        <f t="shared" si="1"/>
        <v>43.841454861300392</v>
      </c>
      <c r="AM21" s="35">
        <f t="shared" si="1"/>
        <v>42.250207954750721</v>
      </c>
    </row>
    <row r="22" spans="4:39" ht="15">
      <c r="D22" s="11" t="s">
        <v>44</v>
      </c>
      <c r="E22" s="30"/>
      <c r="F22" s="31" t="s">
        <v>45</v>
      </c>
      <c r="AD22" s="14" t="s">
        <v>34</v>
      </c>
      <c r="AH22" s="9" t="s">
        <v>35</v>
      </c>
      <c r="AI22" s="32">
        <f>MAX('[1]5.01 LTSStorageEntry'!AI37,'[1]1.07 Forecast Costs'!AI33)</f>
        <v>6.0066748972745234</v>
      </c>
      <c r="AJ22" s="32">
        <f>MAX('[1]5.01 LTSStorageEntry'!AJ37,'[1]1.07 Forecast Costs'!AJ33)</f>
        <v>9.4496648960014973</v>
      </c>
      <c r="AK22" s="32">
        <f>MAX('[1]5.01 LTSStorageEntry'!AK37,'[1]1.07 Forecast Costs'!AK33)</f>
        <v>16.839191427384687</v>
      </c>
      <c r="AL22" s="32">
        <f>MAX('[1]5.01 LTSStorageEntry'!AL37,'[1]1.07 Forecast Costs'!AL33)</f>
        <v>14.278549126157355</v>
      </c>
      <c r="AM22" s="32">
        <f>MAX('[1]5.01 LTSStorageEntry'!AM37,'[1]1.07 Forecast Costs'!AM33)</f>
        <v>11.784164886164033</v>
      </c>
    </row>
    <row r="23" spans="4:39" ht="15">
      <c r="D23" s="11"/>
      <c r="E23" s="30"/>
      <c r="F23" s="14" t="s">
        <v>46</v>
      </c>
      <c r="AD23" s="14" t="s">
        <v>34</v>
      </c>
      <c r="AH23" s="9" t="s">
        <v>35</v>
      </c>
      <c r="AI23" s="32">
        <f>MAX('[1]5.05 Connections'!AI24,'[1]1.07 Forecast Costs'!AI34)</f>
        <v>12.388695438392084</v>
      </c>
      <c r="AJ23" s="32">
        <f>MAX('[1]5.05 Connections'!AJ24,'[1]1.07 Forecast Costs'!AJ34)</f>
        <v>11.577569304976402</v>
      </c>
      <c r="AK23" s="32">
        <f>MAX('[1]5.05 Connections'!AK24,'[1]1.07 Forecast Costs'!AK34)</f>
        <v>10.443804396176597</v>
      </c>
      <c r="AL23" s="32">
        <f>MAX('[1]5.05 Connections'!AL24,'[1]1.07 Forecast Costs'!AL34)</f>
        <v>10.360410649500723</v>
      </c>
      <c r="AM23" s="32">
        <f>MAX('[1]5.05 Connections'!AM24,'[1]1.07 Forecast Costs'!AM34)</f>
        <v>9.6532131611102372</v>
      </c>
    </row>
    <row r="24" spans="4:39" ht="15">
      <c r="D24" s="11"/>
      <c r="E24" s="30"/>
      <c r="F24" s="14" t="s">
        <v>47</v>
      </c>
      <c r="AD24" s="14" t="s">
        <v>34</v>
      </c>
      <c r="AH24" s="9" t="s">
        <v>35</v>
      </c>
      <c r="AI24" s="32">
        <f>MAX('[1]5.02 Reinforcement'!AI22,'[1]1.07 Forecast Costs'!AI35)</f>
        <v>3.9940278952129837</v>
      </c>
      <c r="AJ24" s="32">
        <f>MAX('[1]5.02 Reinforcement'!AJ22,'[1]1.07 Forecast Costs'!AJ35)</f>
        <v>6.1960945487077943</v>
      </c>
      <c r="AK24" s="32">
        <f>MAX('[1]5.02 Reinforcement'!AK22,'[1]1.07 Forecast Costs'!AK35)</f>
        <v>5.4199850288733771</v>
      </c>
      <c r="AL24" s="32">
        <f>MAX('[1]5.02 Reinforcement'!AL22,'[1]1.07 Forecast Costs'!AL35)</f>
        <v>4.2644322493451696</v>
      </c>
      <c r="AM24" s="32">
        <f>MAX('[1]5.02 Reinforcement'!AM22,'[1]1.07 Forecast Costs'!AM35)</f>
        <v>4.4341311798718612</v>
      </c>
    </row>
    <row r="25" spans="4:39" ht="15">
      <c r="D25" s="11"/>
      <c r="E25" s="30"/>
      <c r="F25" s="14" t="s">
        <v>48</v>
      </c>
      <c r="AD25" s="14" t="s">
        <v>34</v>
      </c>
      <c r="AH25" s="9" t="s">
        <v>35</v>
      </c>
      <c r="AI25" s="32">
        <f>MAX('[1]4.05 LPGasholders'!AI13,'[1]1.07 Forecast Costs'!AI36)</f>
        <v>0</v>
      </c>
      <c r="AJ25" s="32">
        <f>MAX('[1]4.05 LPGasholders'!AJ13,'[1]1.07 Forecast Costs'!AJ36)</f>
        <v>0</v>
      </c>
      <c r="AK25" s="32">
        <f>MAX('[1]4.05 LPGasholders'!AK13,'[1]1.07 Forecast Costs'!AK36)</f>
        <v>0</v>
      </c>
      <c r="AL25" s="32">
        <f>MAX('[1]4.05 LPGasholders'!AL13,'[1]1.07 Forecast Costs'!AL36)</f>
        <v>0</v>
      </c>
      <c r="AM25" s="32">
        <f>MAX('[1]4.05 LPGasholders'!AM13,'[1]1.07 Forecast Costs'!AM36)</f>
        <v>0</v>
      </c>
    </row>
    <row r="26" spans="4:39" ht="13.5" customHeight="1">
      <c r="D26" s="11"/>
      <c r="E26" s="30"/>
      <c r="AD26" s="33" t="s">
        <v>34</v>
      </c>
      <c r="AH26" s="34" t="s">
        <v>35</v>
      </c>
      <c r="AI26" s="35">
        <f>SUM(AI22:AI25)</f>
        <v>22.389398230879589</v>
      </c>
      <c r="AJ26" s="35">
        <f t="shared" ref="AJ26:AM26" si="2">SUM(AJ22:AJ25)</f>
        <v>27.223328749685695</v>
      </c>
      <c r="AK26" s="35">
        <f t="shared" si="2"/>
        <v>32.702980852434663</v>
      </c>
      <c r="AL26" s="35">
        <f t="shared" si="2"/>
        <v>28.903392025003249</v>
      </c>
      <c r="AM26" s="35">
        <f t="shared" si="2"/>
        <v>25.871509227146134</v>
      </c>
    </row>
    <row r="27" spans="4:39" ht="15">
      <c r="D27" s="11" t="s">
        <v>49</v>
      </c>
      <c r="E27" s="30"/>
      <c r="F27" s="31" t="s">
        <v>50</v>
      </c>
      <c r="AD27" s="14" t="s">
        <v>34</v>
      </c>
      <c r="AH27" s="36" t="s">
        <v>35</v>
      </c>
      <c r="AI27" s="32">
        <f>MAX(('[1]4.14 SmartMetering'!AI14+'[1]4.14 SmartMetering'!AI20),'[1]1.07 Forecast Costs'!AI41)</f>
        <v>0</v>
      </c>
      <c r="AJ27" s="32">
        <f>MAX(('[1]4.14 SmartMetering'!AJ14+'[1]4.14 SmartMetering'!AJ20),'[1]1.07 Forecast Costs'!AJ41)</f>
        <v>0</v>
      </c>
      <c r="AK27" s="32">
        <f>MAX(('[1]4.14 SmartMetering'!AK14+'[1]4.14 SmartMetering'!AK20),'[1]1.07 Forecast Costs'!AK41)</f>
        <v>0</v>
      </c>
      <c r="AL27" s="32">
        <f>MAX(('[1]4.14 SmartMetering'!AL14+'[1]4.14 SmartMetering'!AL20),'[1]1.07 Forecast Costs'!AL41)</f>
        <v>0</v>
      </c>
      <c r="AM27" s="32">
        <f>MAX(('[1]4.14 SmartMetering'!AM14+'[1]4.14 SmartMetering'!AM20),'[1]1.07 Forecast Costs'!AM41)</f>
        <v>0</v>
      </c>
    </row>
    <row r="28" spans="4:39" ht="15">
      <c r="D28" s="11"/>
      <c r="E28" s="30"/>
      <c r="F28" s="31" t="s">
        <v>51</v>
      </c>
      <c r="AD28" s="14" t="s">
        <v>34</v>
      </c>
      <c r="AH28" s="36" t="s">
        <v>35</v>
      </c>
      <c r="AI28" s="32">
        <f>MAX(SUM('[1]4.15_SIU'!AI44),'[1]1.07 Forecast Costs'!AI42)</f>
        <v>0</v>
      </c>
      <c r="AJ28" s="32">
        <f>MAX(SUM('[1]4.15_SIU'!AJ44),'[1]1.07 Forecast Costs'!AJ42)</f>
        <v>0</v>
      </c>
      <c r="AK28" s="32">
        <f>MAX(SUM('[1]4.15_SIU'!AK44),'[1]1.07 Forecast Costs'!AK42)</f>
        <v>0</v>
      </c>
      <c r="AL28" s="32">
        <f>MAX(SUM('[1]4.15_SIU'!AL44),'[1]1.07 Forecast Costs'!AL42)</f>
        <v>0</v>
      </c>
      <c r="AM28" s="32">
        <f>MAX(SUM('[1]4.15_SIU'!AM44),'[1]1.07 Forecast Costs'!AM42)</f>
        <v>0</v>
      </c>
    </row>
    <row r="29" spans="4:39" ht="15">
      <c r="D29" s="11"/>
      <c r="E29" s="30"/>
      <c r="F29" s="31" t="s">
        <v>45</v>
      </c>
      <c r="AD29" s="14" t="s">
        <v>34</v>
      </c>
      <c r="AH29" s="36" t="s">
        <v>35</v>
      </c>
      <c r="AI29" s="32">
        <f>MAX('[1]5.01 LTSStorageEntry'!AI41,'[1]1.07 Forecast Costs'!AI43)</f>
        <v>3.3248900812869713</v>
      </c>
      <c r="AJ29" s="32">
        <f>MAX('[1]5.01 LTSStorageEntry'!AJ41,'[1]1.07 Forecast Costs'!AJ43)</f>
        <v>0</v>
      </c>
      <c r="AK29" s="32">
        <f>MAX('[1]5.01 LTSStorageEntry'!AK41,'[1]1.07 Forecast Costs'!AK43)</f>
        <v>0</v>
      </c>
      <c r="AL29" s="32">
        <f>MAX('[1]5.01 LTSStorageEntry'!AL41,'[1]1.07 Forecast Costs'!AL43)</f>
        <v>0</v>
      </c>
      <c r="AM29" s="32">
        <f>MAX('[1]5.01 LTSStorageEntry'!AM41,'[1]1.07 Forecast Costs'!AM43)</f>
        <v>0</v>
      </c>
    </row>
    <row r="30" spans="4:39" ht="15">
      <c r="D30" s="11"/>
      <c r="E30" s="30"/>
      <c r="F30" s="31" t="s">
        <v>52</v>
      </c>
      <c r="AD30" s="14" t="s">
        <v>34</v>
      </c>
      <c r="AH30" s="36" t="s">
        <v>35</v>
      </c>
      <c r="AI30" s="32">
        <f>MAX('[1]5.04 Governors'!AI14,'[1]1.07 Forecast Costs'!AI44)</f>
        <v>1.1748930637883399</v>
      </c>
      <c r="AJ30" s="32">
        <f>MAX('[1]5.04 Governors'!AJ14,'[1]1.07 Forecast Costs'!AJ44)</f>
        <v>2.378452808926665</v>
      </c>
      <c r="AK30" s="32">
        <f>MAX('[1]5.04 Governors'!AK14,'[1]1.07 Forecast Costs'!AK44)</f>
        <v>2.902688496964783</v>
      </c>
      <c r="AL30" s="32">
        <f>MAX('[1]5.04 Governors'!AL14,'[1]1.07 Forecast Costs'!AL44)</f>
        <v>3.0473379004622463</v>
      </c>
      <c r="AM30" s="32">
        <f>MAX('[1]5.04 Governors'!AM14,'[1]1.07 Forecast Costs'!AM44)</f>
        <v>3.0865298127221577</v>
      </c>
    </row>
    <row r="31" spans="4:39" ht="15">
      <c r="D31" s="11"/>
      <c r="E31" s="30"/>
      <c r="F31" s="14" t="s">
        <v>53</v>
      </c>
      <c r="AD31" s="14" t="s">
        <v>34</v>
      </c>
      <c r="AH31" s="36" t="s">
        <v>35</v>
      </c>
      <c r="AI31" s="32">
        <f>MAX('[1]5.06 OtherCapex'!AI30,'[1]1.07 Forecast Costs'!AI45)</f>
        <v>29.881272269292268</v>
      </c>
      <c r="AJ31" s="32">
        <f>MAX('[1]5.06 OtherCapex'!AJ30,'[1]1.07 Forecast Costs'!AJ45)</f>
        <v>29.747106644180736</v>
      </c>
      <c r="AK31" s="32">
        <f>MAX('[1]5.06 OtherCapex'!AK30,'[1]1.07 Forecast Costs'!AK45)</f>
        <v>36.716755466267934</v>
      </c>
      <c r="AL31" s="32">
        <f>MAX('[1]5.06 OtherCapex'!AL30,'[1]1.07 Forecast Costs'!AL45)</f>
        <v>30.210522792786875</v>
      </c>
      <c r="AM31" s="32">
        <f>MAX('[1]5.06 OtherCapex'!AM30,'[1]1.07 Forecast Costs'!AM45)</f>
        <v>26.732311059414194</v>
      </c>
    </row>
    <row r="32" spans="4:39" ht="15">
      <c r="D32" s="11"/>
      <c r="F32" s="37" t="s">
        <v>54</v>
      </c>
      <c r="AD32" s="14" t="s">
        <v>34</v>
      </c>
      <c r="AH32" s="36" t="s">
        <v>35</v>
      </c>
      <c r="AI32" s="32">
        <f>MAX('[1]5.06 OtherCapex'!AI25,'[1]1.07 Forecast Costs'!AI46)</f>
        <v>1.9478761809326426</v>
      </c>
      <c r="AJ32" s="32">
        <f>MAX('[1]5.06 OtherCapex'!AJ30,'[1]1.07 Forecast Costs'!AJ46)</f>
        <v>8.1254281563654747</v>
      </c>
      <c r="AK32" s="32">
        <f>MAX('[1]5.06 OtherCapex'!AK30,'[1]1.07 Forecast Costs'!AK46)</f>
        <v>13.136435330660001</v>
      </c>
      <c r="AL32" s="32">
        <f>MAX('[1]5.06 OtherCapex'!AL30,'[1]1.07 Forecast Costs'!AL46)</f>
        <v>10.537495750409203</v>
      </c>
      <c r="AM32" s="32">
        <f>MAX('[1]5.06 OtherCapex'!AM30,'[1]1.07 Forecast Costs'!AM46)</f>
        <v>9.5303906884524654</v>
      </c>
    </row>
    <row r="33" spans="3:39" ht="15">
      <c r="D33" s="11"/>
      <c r="F33" s="37" t="s">
        <v>55</v>
      </c>
      <c r="AD33" s="14" t="s">
        <v>34</v>
      </c>
      <c r="AH33" s="36" t="s">
        <v>35</v>
      </c>
      <c r="AI33" s="32">
        <f>MAX('[1]5.06 OtherCapex'!AI23,'[1]1.07 Forecast Costs'!AI47)</f>
        <v>17.884416124859968</v>
      </c>
      <c r="AJ33" s="32">
        <f>MAX('[1]5.06 OtherCapex'!AJ23,'[1]1.07 Forecast Costs'!AJ47)</f>
        <v>18.422745821488036</v>
      </c>
      <c r="AK33" s="32">
        <f>MAX('[1]5.06 OtherCapex'!AK23,'[1]1.07 Forecast Costs'!AK47)</f>
        <v>17.204698632353765</v>
      </c>
      <c r="AL33" s="32">
        <f>MAX('[1]5.06 OtherCapex'!AL23,'[1]1.07 Forecast Costs'!AL47)</f>
        <v>14.476666665165979</v>
      </c>
      <c r="AM33" s="32">
        <f>MAX('[1]5.06 OtherCapex'!AM23,'[1]1.07 Forecast Costs'!AM47)</f>
        <v>14.551685271851969</v>
      </c>
    </row>
    <row r="34" spans="3:39" ht="15">
      <c r="D34" s="33"/>
      <c r="AD34" s="33" t="s">
        <v>34</v>
      </c>
      <c r="AH34" s="33" t="s">
        <v>35</v>
      </c>
      <c r="AI34" s="35">
        <f>SUM(AI27:AI31)</f>
        <v>34.38105541436758</v>
      </c>
      <c r="AJ34" s="35">
        <f>SUM(AJ27:AJ31)</f>
        <v>32.1255594531074</v>
      </c>
      <c r="AK34" s="35">
        <f>SUM(AK27:AK31)</f>
        <v>39.619443963232719</v>
      </c>
      <c r="AL34" s="35">
        <f>SUM(AL27:AL31)</f>
        <v>33.257860693249121</v>
      </c>
      <c r="AM34" s="35">
        <f>SUM(AM27:AM31)</f>
        <v>29.818840872136352</v>
      </c>
    </row>
    <row r="35" spans="3:39" ht="14.45" customHeight="1">
      <c r="D35" s="11" t="s">
        <v>56</v>
      </c>
      <c r="E35" s="31"/>
      <c r="AI35" s="38"/>
      <c r="AJ35" s="38"/>
      <c r="AK35" s="38"/>
      <c r="AL35" s="38"/>
      <c r="AM35" s="38"/>
    </row>
    <row r="36" spans="3:39" ht="15">
      <c r="D36" s="33"/>
      <c r="F36" s="39" t="s">
        <v>57</v>
      </c>
      <c r="AD36" s="14" t="s">
        <v>34</v>
      </c>
      <c r="AH36" s="36" t="s">
        <v>35</v>
      </c>
      <c r="AI36" s="40">
        <f>MAX('[1]6.02 MainsTier_1'!AI14,'[1]1.07 Forecast Costs'!AI52)</f>
        <v>37.157455071044026</v>
      </c>
      <c r="AJ36" s="40">
        <f>MAX('[1]6.02 MainsTier_1'!AJ14,'[1]1.07 Forecast Costs'!AJ52)</f>
        <v>65.090455190781583</v>
      </c>
      <c r="AK36" s="40">
        <f>MAX('[1]6.02 MainsTier_1'!AK14,'[1]1.07 Forecast Costs'!AK52)</f>
        <v>55.879054582516851</v>
      </c>
      <c r="AL36" s="40">
        <f>MAX('[1]6.02 MainsTier_1'!AL14,'[1]1.07 Forecast Costs'!AL52)</f>
        <v>55.894250992375852</v>
      </c>
      <c r="AM36" s="40">
        <f>MAX('[1]6.02 MainsTier_1'!AM14,'[1]1.07 Forecast Costs'!AM52)</f>
        <v>55.908820638686123</v>
      </c>
    </row>
    <row r="37" spans="3:39" ht="15">
      <c r="D37" s="33"/>
      <c r="F37" s="39" t="s">
        <v>58</v>
      </c>
      <c r="AD37" s="14" t="s">
        <v>34</v>
      </c>
      <c r="AH37" s="36" t="s">
        <v>35</v>
      </c>
      <c r="AI37" s="40">
        <f>MAX('[1]6.03 MainsTier_2A'!AI13,'[1]1.07 Forecast Costs'!AI53)</f>
        <v>0.28241774750445564</v>
      </c>
      <c r="AJ37" s="40">
        <f>MAX('[1]6.03 MainsTier_2A'!AJ13,'[1]1.07 Forecast Costs'!AJ53)</f>
        <v>0</v>
      </c>
      <c r="AK37" s="40">
        <f>MAX('[1]6.03 MainsTier_2A'!AK13,'[1]1.07 Forecast Costs'!AK53)</f>
        <v>9.6852022523490511E-2</v>
      </c>
      <c r="AL37" s="40">
        <f>MAX('[1]6.03 MainsTier_2A'!AL13,'[1]1.07 Forecast Costs'!AL53)</f>
        <v>9.686378689193989E-2</v>
      </c>
      <c r="AM37" s="40">
        <f>MAX('[1]6.03 MainsTier_2A'!AM13,'[1]1.07 Forecast Costs'!AM53)</f>
        <v>9.6876802794774147E-2</v>
      </c>
    </row>
    <row r="38" spans="3:39" ht="15">
      <c r="D38" s="33"/>
      <c r="F38" s="39" t="s">
        <v>59</v>
      </c>
      <c r="AD38" s="14" t="s">
        <v>34</v>
      </c>
      <c r="AH38" s="36" t="s">
        <v>35</v>
      </c>
      <c r="AI38" s="40">
        <f>MAX('[1]6.04 MainsTier_2B'!AI13,'[1]1.07 Forecast Costs'!AI54)</f>
        <v>1.272041417562356</v>
      </c>
      <c r="AJ38" s="40">
        <f>MAX('[1]6.04 MainsTier_2B'!AJ13,'[1]1.07 Forecast Costs'!AJ54)</f>
        <v>6.6461103221528779</v>
      </c>
      <c r="AK38" s="40">
        <f>MAX('[1]6.04 MainsTier_2B'!AK13,'[1]1.07 Forecast Costs'!AK54)</f>
        <v>12.136703558779228</v>
      </c>
      <c r="AL38" s="40">
        <f>MAX('[1]6.04 MainsTier_2B'!AL13,'[1]1.07 Forecast Costs'!AL54)</f>
        <v>12.138177773242754</v>
      </c>
      <c r="AM38" s="40">
        <f>MAX('[1]6.04 MainsTier_2B'!AM13,'[1]1.07 Forecast Costs'!AM54)</f>
        <v>12.139808819762312</v>
      </c>
    </row>
    <row r="39" spans="3:39" ht="15">
      <c r="C39" s="41"/>
      <c r="D39" s="33"/>
      <c r="F39" s="39" t="s">
        <v>60</v>
      </c>
      <c r="AD39" s="14" t="s">
        <v>34</v>
      </c>
      <c r="AH39" s="36" t="s">
        <v>35</v>
      </c>
      <c r="AI39" s="40">
        <f>MAX('[1]6.05 MainsTier_3'!AI104,'[1]1.07 Forecast Costs'!AI55)</f>
        <v>0</v>
      </c>
      <c r="AJ39" s="40">
        <f>MAX('[1]6.05 MainsTier_3'!AJ104,'[1]1.07 Forecast Costs'!AJ55)</f>
        <v>0.78592434435980874</v>
      </c>
      <c r="AK39" s="40">
        <f>MAX('[1]6.05 MainsTier_3'!AK104,'[1]1.07 Forecast Costs'!AK55)</f>
        <v>1.7753219613876217</v>
      </c>
      <c r="AL39" s="40">
        <f>MAX('[1]6.05 MainsTier_3'!AL104,'[1]1.07 Forecast Costs'!AL55)</f>
        <v>1.775537605223712</v>
      </c>
      <c r="AM39" s="40">
        <f>MAX('[1]6.05 MainsTier_3'!AM104,'[1]1.07 Forecast Costs'!AM55)</f>
        <v>1.775776190000228</v>
      </c>
    </row>
    <row r="40" spans="3:39" ht="15">
      <c r="D40" s="33"/>
      <c r="F40" s="39" t="s">
        <v>61</v>
      </c>
      <c r="AD40" s="14" t="s">
        <v>34</v>
      </c>
      <c r="AH40" s="36" t="s">
        <v>35</v>
      </c>
      <c r="AI40" s="40">
        <f>MAX('[1]6.06 MainsTier_Other'!AI13,'[1]1.07 Forecast Costs'!AI56)</f>
        <v>3.0683138025737908</v>
      </c>
      <c r="AJ40" s="40">
        <f>MAX('[1]6.06 MainsTier_Other'!AJ13,'[1]1.07 Forecast Costs'!AJ56)</f>
        <v>2.8651745576131682</v>
      </c>
      <c r="AK40" s="40">
        <f>MAX('[1]6.06 MainsTier_Other'!AK13,'[1]1.07 Forecast Costs'!AK56)</f>
        <v>6.6569292577902681</v>
      </c>
      <c r="AL40" s="40">
        <f>MAX('[1]6.06 MainsTier_Other'!AL13,'[1]1.07 Forecast Costs'!AL56)</f>
        <v>6.657737858028959</v>
      </c>
      <c r="AM40" s="40">
        <f>MAX('[1]6.06 MainsTier_Other'!AM13,'[1]1.07 Forecast Costs'!AM56)</f>
        <v>6.6586324799701018</v>
      </c>
    </row>
    <row r="41" spans="3:39" ht="13.5" customHeight="1">
      <c r="D41" s="33"/>
      <c r="F41" s="39" t="s">
        <v>62</v>
      </c>
      <c r="AD41" s="14" t="s">
        <v>34</v>
      </c>
      <c r="AH41" s="36" t="s">
        <v>35</v>
      </c>
      <c r="AI41" s="40">
        <f>MAX('[1]6.07 MainsDiversions'!AI16,'[1]1.07 Forecast Costs'!AI57)</f>
        <v>0.620728869361589</v>
      </c>
      <c r="AJ41" s="40">
        <f>MAX('[1]6.07 MainsDiversions'!AJ16,'[1]1.07 Forecast Costs'!AJ57)</f>
        <v>6.2193998472463186</v>
      </c>
      <c r="AK41" s="40">
        <f>MAX('[1]6.07 MainsDiversions'!AK16,'[1]1.07 Forecast Costs'!AK57)</f>
        <v>3.5239502783429861</v>
      </c>
      <c r="AL41" s="40">
        <f>MAX('[1]6.07 MainsDiversions'!AL16,'[1]1.07 Forecast Costs'!AL57)</f>
        <v>1.0625939021979194</v>
      </c>
      <c r="AM41" s="40">
        <f>MAX('[1]6.07 MainsDiversions'!AM16,'[1]1.07 Forecast Costs'!AM57)</f>
        <v>1.0446916933958676</v>
      </c>
    </row>
    <row r="42" spans="3:39" ht="13.5" customHeight="1">
      <c r="D42" s="33"/>
      <c r="F42" s="39" t="s">
        <v>63</v>
      </c>
      <c r="AD42" s="14" t="s">
        <v>34</v>
      </c>
      <c r="AH42" s="36" t="s">
        <v>35</v>
      </c>
      <c r="AI42" s="40">
        <f>MAX('[1]6.09 RepexServices'!AI12,'[1]1.07 Forecast Costs'!AI58)</f>
        <v>17.758403592482981</v>
      </c>
      <c r="AJ42" s="40">
        <f>MAX('[1]6.09 RepexServices'!AJ12,'[1]1.07 Forecast Costs'!AJ58)</f>
        <v>13.680566700360298</v>
      </c>
      <c r="AK42" s="40">
        <f>MAX('[1]6.09 RepexServices'!AK12,'[1]1.07 Forecast Costs'!AK58)</f>
        <v>10.507562497262342</v>
      </c>
      <c r="AL42" s="40">
        <f>MAX('[1]6.09 RepexServices'!AL12,'[1]1.07 Forecast Costs'!AL58)</f>
        <v>10.508838824111303</v>
      </c>
      <c r="AM42" s="40">
        <f>MAX('[1]6.09 RepexServices'!AM12,'[1]1.07 Forecast Costs'!AM58)</f>
        <v>10.510250931044389</v>
      </c>
    </row>
    <row r="43" spans="3:39" ht="15">
      <c r="D43" s="33"/>
      <c r="F43" s="39" t="s">
        <v>64</v>
      </c>
      <c r="AD43" s="14" t="s">
        <v>34</v>
      </c>
      <c r="AH43" s="36" t="s">
        <v>35</v>
      </c>
      <c r="AI43" s="40">
        <f>MAX('[1]6.09 RepexServices'!AI13,'[1]1.07 Forecast Costs'!AI59)</f>
        <v>0.1136226836188754</v>
      </c>
      <c r="AJ43" s="40">
        <f>MAX('[1]6.09 RepexServices'!AJ13,'[1]1.07 Forecast Costs'!AJ59)</f>
        <v>0</v>
      </c>
      <c r="AK43" s="40">
        <f>MAX('[1]6.09 RepexServices'!AK13,'[1]1.07 Forecast Costs'!AK59)</f>
        <v>5.2774782857801565E-2</v>
      </c>
      <c r="AL43" s="40">
        <f>MAX('[1]6.09 RepexServices'!AL13,'[1]1.07 Forecast Costs'!AL59)</f>
        <v>5.2781193276233734E-2</v>
      </c>
      <c r="AM43" s="40">
        <f>MAX('[1]6.09 RepexServices'!AM13,'[1]1.07 Forecast Costs'!AM59)</f>
        <v>5.2788285657248364E-2</v>
      </c>
    </row>
    <row r="44" spans="3:39" ht="15">
      <c r="D44" s="33"/>
      <c r="F44" s="39" t="s">
        <v>65</v>
      </c>
      <c r="AD44" s="14" t="s">
        <v>34</v>
      </c>
      <c r="AH44" s="36" t="s">
        <v>35</v>
      </c>
      <c r="AI44" s="40">
        <f>MAX(SUM('[1]6.09 RepexServices'!AI227:AI228),'[1]1.07 Forecast Costs'!AI60)</f>
        <v>10.049006568043623</v>
      </c>
      <c r="AJ44" s="40">
        <f>MAX(SUM('[1]6.09 RepexServices'!AJ227:AJ228),'[1]1.07 Forecast Costs'!AJ60)</f>
        <v>11.755233722564594</v>
      </c>
      <c r="AK44" s="40">
        <f>MAX(SUM('[1]6.09 RepexServices'!AK227:AK228),'[1]1.07 Forecast Costs'!AK60)</f>
        <v>13.111155769222574</v>
      </c>
      <c r="AL44" s="40">
        <f>MAX(SUM('[1]6.09 RepexServices'!AL227:AL228),'[1]1.07 Forecast Costs'!AL60)</f>
        <v>13.369691854093459</v>
      </c>
      <c r="AM44" s="40">
        <f>MAX(SUM('[1]6.09 RepexServices'!AM227:AM228),'[1]1.07 Forecast Costs'!AM60)</f>
        <v>13.514446746274203</v>
      </c>
    </row>
    <row r="45" spans="3:39" ht="15">
      <c r="D45" s="33"/>
      <c r="F45" s="31" t="s">
        <v>66</v>
      </c>
      <c r="AD45" s="14" t="s">
        <v>34</v>
      </c>
      <c r="AH45" s="36" t="s">
        <v>35</v>
      </c>
      <c r="AI45" s="40">
        <f>MAX('[1]6.10 IronStubs'!AI17,'[1]1.07 Forecast Costs'!AI61)</f>
        <v>1.2009642305348908E-3</v>
      </c>
      <c r="AJ45" s="40">
        <f>MAX('[1]6.10 IronStubs'!AJ17,'[1]1.07 Forecast Costs'!AJ61)</f>
        <v>0</v>
      </c>
      <c r="AK45" s="40">
        <f>MAX('[1]6.10 IronStubs'!AK17,'[1]1.07 Forecast Costs'!AK61)</f>
        <v>0</v>
      </c>
      <c r="AL45" s="40">
        <f>MAX('[1]6.10 IronStubs'!AL17,'[1]1.07 Forecast Costs'!AL61)</f>
        <v>0</v>
      </c>
      <c r="AM45" s="40">
        <f>MAX('[1]6.10 IronStubs'!AM17,'[1]1.07 Forecast Costs'!AM61)</f>
        <v>0</v>
      </c>
    </row>
    <row r="46" spans="3:39" ht="15">
      <c r="D46" s="33"/>
      <c r="F46" s="31" t="s">
        <v>67</v>
      </c>
      <c r="AD46" s="14" t="s">
        <v>34</v>
      </c>
      <c r="AH46" s="36" t="s">
        <v>35</v>
      </c>
      <c r="AI46" s="40">
        <f>MAX('[1]6.11 RoboticIntervention'!AI12,'[1]1.07 Forecast Costs'!AI62)</f>
        <v>0</v>
      </c>
      <c r="AJ46" s="40">
        <f>MAX('[1]6.11 RoboticIntervention'!AJ12,'[1]1.07 Forecast Costs'!AJ62)</f>
        <v>0</v>
      </c>
      <c r="AK46" s="40">
        <f>MAX('[1]6.11 RoboticIntervention'!AK12,'[1]1.07 Forecast Costs'!AK62)</f>
        <v>0</v>
      </c>
      <c r="AL46" s="40">
        <f>MAX('[1]6.11 RoboticIntervention'!AL12,'[1]1.07 Forecast Costs'!AL62)</f>
        <v>0</v>
      </c>
      <c r="AM46" s="40">
        <f>MAX('[1]6.11 RoboticIntervention'!AM12,'[1]1.07 Forecast Costs'!AM62)</f>
        <v>0</v>
      </c>
    </row>
    <row r="47" spans="3:39">
      <c r="F47" s="31" t="s">
        <v>68</v>
      </c>
      <c r="AD47" s="14" t="s">
        <v>34</v>
      </c>
      <c r="AH47" s="36" t="s">
        <v>35</v>
      </c>
      <c r="AI47" s="40">
        <f>MAX('[1]6.12 Risers'!AI18,'[1]1.07 Forecast Costs'!AI63)</f>
        <v>1.4849293106069437</v>
      </c>
      <c r="AJ47" s="40">
        <f>MAX('[1]6.12 Risers'!AJ18,'[1]1.07 Forecast Costs'!AJ63)</f>
        <v>1.5965604151276402</v>
      </c>
      <c r="AK47" s="40">
        <f>MAX('[1]6.12 Risers'!AK18,'[1]1.07 Forecast Costs'!AK63)</f>
        <v>1.7616345078220239</v>
      </c>
      <c r="AL47" s="40">
        <f>MAX('[1]6.12 Risers'!AL18,'[1]1.07 Forecast Costs'!AL63)</f>
        <v>1.9445174410232084</v>
      </c>
      <c r="AM47" s="40">
        <f>MAX('[1]6.12 Risers'!AM18,'[1]1.07 Forecast Costs'!AM63)</f>
        <v>2.1139693359050695</v>
      </c>
    </row>
    <row r="48" spans="3:39" ht="15">
      <c r="AD48" s="33" t="s">
        <v>34</v>
      </c>
      <c r="AH48" s="34" t="s">
        <v>35</v>
      </c>
      <c r="AI48" s="35">
        <f>SUM(AI36:AI47)</f>
        <v>71.80812002702919</v>
      </c>
      <c r="AJ48" s="35">
        <f>SUM(AJ36:AJ47)</f>
        <v>108.63942510020631</v>
      </c>
      <c r="AK48" s="35">
        <f>SUM(AK36:AK47)</f>
        <v>105.50193921850517</v>
      </c>
      <c r="AL48" s="35">
        <f>SUM(AL36:AL47)</f>
        <v>103.50099123046535</v>
      </c>
      <c r="AM48" s="35">
        <f>SUM(AM36:AM47)</f>
        <v>103.81606192349032</v>
      </c>
    </row>
    <row r="49" spans="1:40" ht="6" customHeight="1">
      <c r="AI49" s="38"/>
      <c r="AJ49" s="38"/>
      <c r="AK49" s="38"/>
      <c r="AL49" s="38"/>
      <c r="AM49" s="38"/>
    </row>
    <row r="50" spans="1:40" ht="15">
      <c r="F50" s="42" t="s">
        <v>69</v>
      </c>
      <c r="AD50" s="33" t="s">
        <v>34</v>
      </c>
      <c r="AH50" s="34" t="s">
        <v>35</v>
      </c>
      <c r="AI50" s="35">
        <f>AI21+AI18+AI26+AI34+AI48</f>
        <v>214.05932581200136</v>
      </c>
      <c r="AJ50" s="35">
        <f>AJ21+AJ18+AJ26+AJ34+AJ48</f>
        <v>255.65258494945738</v>
      </c>
      <c r="AK50" s="35">
        <f>AK21+AK18+AK26+AK34+AK48</f>
        <v>279.06734172278067</v>
      </c>
      <c r="AL50" s="35">
        <f>AL21+AL18+AL26+AL34+AL48</f>
        <v>268.53308848029315</v>
      </c>
      <c r="AM50" s="35">
        <f>AM21+AM18+AM26+AM34+AM48</f>
        <v>260.38583615797808</v>
      </c>
    </row>
    <row r="51" spans="1:40" ht="13.5" customHeight="1">
      <c r="AI51" s="38"/>
      <c r="AJ51" s="38"/>
      <c r="AK51" s="38"/>
      <c r="AL51" s="38"/>
      <c r="AM51" s="38"/>
    </row>
    <row r="52" spans="1:40" s="28" customFormat="1" ht="15">
      <c r="A52" s="26"/>
      <c r="B52" s="26"/>
      <c r="C52" s="27" t="s">
        <v>70</v>
      </c>
      <c r="D52" s="27"/>
      <c r="AI52" s="43"/>
      <c r="AJ52" s="43"/>
      <c r="AK52" s="43"/>
      <c r="AL52" s="43"/>
      <c r="AM52" s="43"/>
      <c r="AN52" s="14"/>
    </row>
    <row r="53" spans="1:40" ht="6.75" customHeight="1">
      <c r="AI53" s="38"/>
      <c r="AJ53" s="38"/>
      <c r="AK53" s="38"/>
      <c r="AL53" s="38"/>
      <c r="AM53" s="38"/>
    </row>
    <row r="54" spans="1:40" ht="15">
      <c r="D54" s="11"/>
      <c r="F54" s="44" t="s">
        <v>71</v>
      </c>
      <c r="AD54" s="14" t="s">
        <v>34</v>
      </c>
      <c r="AH54" s="9" t="s">
        <v>35</v>
      </c>
      <c r="AI54" s="32">
        <f>MAX('[1]4.01 OpexCostMatrix'!AI564,'[1]1.07 Forecast Costs'!AI81)</f>
        <v>16.279786397827294</v>
      </c>
      <c r="AJ54" s="32">
        <f>MAX('[1]4.01 OpexCostMatrix'!AJ564,'[1]1.07 Forecast Costs'!AJ81)</f>
        <v>28.558241997853852</v>
      </c>
      <c r="AK54" s="32">
        <f>MAX('[1]4.01 OpexCostMatrix'!AK564,'[1]1.07 Forecast Costs'!AK81)</f>
        <v>19.221772757363699</v>
      </c>
      <c r="AL54" s="32">
        <f>MAX('[1]4.01 OpexCostMatrix'!AL564,'[1]1.07 Forecast Costs'!AL81)</f>
        <v>12.992739582226518</v>
      </c>
      <c r="AM54" s="32">
        <f>MAX('[1]4.01 OpexCostMatrix'!AM564,'[1]1.07 Forecast Costs'!AM81)</f>
        <v>5.6453206529425044</v>
      </c>
    </row>
    <row r="55" spans="1:40">
      <c r="F55" s="44" t="s">
        <v>72</v>
      </c>
      <c r="AD55" s="14" t="s">
        <v>34</v>
      </c>
      <c r="AH55" s="9" t="s">
        <v>35</v>
      </c>
      <c r="AI55" s="32">
        <f>MAX('[1]4.01 OpexCostMatrix'!AI565,'[1]1.07 Forecast Costs'!AI82)</f>
        <v>2.3160439110565467</v>
      </c>
      <c r="AJ55" s="32">
        <f>MAX('[1]4.01 OpexCostMatrix'!AJ565,'[1]1.07 Forecast Costs'!AJ82)</f>
        <v>2.173904298391514</v>
      </c>
      <c r="AK55" s="32">
        <f>MAX('[1]4.01 OpexCostMatrix'!AK565,'[1]1.07 Forecast Costs'!AK82)</f>
        <v>2.1742987078532381</v>
      </c>
      <c r="AL55" s="32">
        <f>MAX('[1]4.01 OpexCostMatrix'!AL565,'[1]1.07 Forecast Costs'!AL82)</f>
        <v>2.2027469590473854</v>
      </c>
      <c r="AM55" s="32">
        <f>MAX('[1]4.01 OpexCostMatrix'!AM565,'[1]1.07 Forecast Costs'!AM82)</f>
        <v>2.2139523350620429</v>
      </c>
    </row>
    <row r="56" spans="1:40">
      <c r="F56" s="44" t="s">
        <v>73</v>
      </c>
      <c r="AD56" s="14" t="s">
        <v>34</v>
      </c>
      <c r="AH56" s="9" t="s">
        <v>35</v>
      </c>
      <c r="AI56" s="32">
        <f>MAX('[1]4.01 OpexCostMatrix'!AI566,'[1]1.07 Forecast Costs'!AI83)</f>
        <v>38.597364205172696</v>
      </c>
      <c r="AJ56" s="32">
        <f>MAX('[1]4.01 OpexCostMatrix'!AJ566,'[1]1.07 Forecast Costs'!AJ83)</f>
        <v>37.138095569891327</v>
      </c>
      <c r="AK56" s="32">
        <f>MAX('[1]4.01 OpexCostMatrix'!AK566,'[1]1.07 Forecast Costs'!AK83)</f>
        <v>38.759889151998273</v>
      </c>
      <c r="AL56" s="32">
        <f>MAX('[1]4.01 OpexCostMatrix'!AL566,'[1]1.07 Forecast Costs'!AL83)</f>
        <v>40.158935522826525</v>
      </c>
      <c r="AM56" s="32">
        <f>MAX('[1]4.01 OpexCostMatrix'!AM566,'[1]1.07 Forecast Costs'!AM83)</f>
        <v>40.363224068559553</v>
      </c>
    </row>
    <row r="57" spans="1:40">
      <c r="F57" s="44" t="s">
        <v>74</v>
      </c>
      <c r="AD57" s="14" t="s">
        <v>34</v>
      </c>
      <c r="AH57" s="9" t="s">
        <v>35</v>
      </c>
      <c r="AI57" s="32">
        <f>MAX('[1]4.01 OpexCostMatrix'!AI567,'[1]1.07 Forecast Costs'!AI84)</f>
        <v>6.2685317489730208</v>
      </c>
      <c r="AJ57" s="32">
        <f>MAX('[1]4.01 OpexCostMatrix'!AJ567,'[1]1.07 Forecast Costs'!AJ84)</f>
        <v>6.2685317489730208</v>
      </c>
      <c r="AK57" s="32">
        <f>MAX('[1]4.01 OpexCostMatrix'!AK567,'[1]1.07 Forecast Costs'!AK84)</f>
        <v>5.2545045542862088</v>
      </c>
      <c r="AL57" s="32">
        <f>MAX('[1]4.01 OpexCostMatrix'!AL567,'[1]1.07 Forecast Costs'!AL84)</f>
        <v>4.5170302308776185</v>
      </c>
      <c r="AM57" s="32">
        <f>MAX('[1]4.01 OpexCostMatrix'!AM567,'[1]1.07 Forecast Costs'!AM84)</f>
        <v>4.5170302308776185</v>
      </c>
    </row>
    <row r="58" spans="1:40">
      <c r="F58" s="44" t="s">
        <v>75</v>
      </c>
      <c r="AD58" s="14" t="s">
        <v>34</v>
      </c>
      <c r="AH58" s="9" t="s">
        <v>35</v>
      </c>
      <c r="AI58" s="32">
        <f>MAX('[1]4.01 OpexCostMatrix'!AI569,'[1]1.07 Forecast Costs'!AI85)</f>
        <v>38.233479477021568</v>
      </c>
      <c r="AJ58" s="32">
        <f>MAX('[1]4.01 OpexCostMatrix'!AJ569,'[1]1.07 Forecast Costs'!AJ85)</f>
        <v>40.333276329537441</v>
      </c>
      <c r="AK58" s="32">
        <f>MAX('[1]4.01 OpexCostMatrix'!AK569,'[1]1.07 Forecast Costs'!AK85)</f>
        <v>35.303158376612814</v>
      </c>
      <c r="AL58" s="32">
        <f>MAX('[1]4.01 OpexCostMatrix'!AL569,'[1]1.07 Forecast Costs'!AL85)</f>
        <v>38.468217821907665</v>
      </c>
      <c r="AM58" s="32">
        <f>MAX('[1]4.01 OpexCostMatrix'!AM569,'[1]1.07 Forecast Costs'!AM85)</f>
        <v>38.094520962643642</v>
      </c>
    </row>
    <row r="59" spans="1:40">
      <c r="F59" s="44" t="s">
        <v>76</v>
      </c>
      <c r="AD59" s="14" t="s">
        <v>34</v>
      </c>
      <c r="AH59" s="9" t="s">
        <v>35</v>
      </c>
      <c r="AI59" s="32">
        <f>MAX('[1]4.01 OpexCostMatrix'!AI572,'[1]1.07 Forecast Costs'!AI86)</f>
        <v>3.3223712377353687</v>
      </c>
      <c r="AJ59" s="32">
        <f>MAX('[1]4.01 OpexCostMatrix'!AJ572,'[1]1.07 Forecast Costs'!AJ86)</f>
        <v>3.8954012959294917</v>
      </c>
      <c r="AK59" s="32">
        <f>MAX('[1]4.01 OpexCostMatrix'!AK572,'[1]1.07 Forecast Costs'!AK86)</f>
        <v>2.5300139764580281</v>
      </c>
      <c r="AL59" s="32">
        <f>MAX('[1]4.01 OpexCostMatrix'!AL572,'[1]1.07 Forecast Costs'!AL86)</f>
        <v>2.5631163615475367</v>
      </c>
      <c r="AM59" s="32">
        <f>MAX('[1]4.01 OpexCostMatrix'!AM572,'[1]1.07 Forecast Costs'!AM86)</f>
        <v>2.5761549370781918</v>
      </c>
    </row>
    <row r="60" spans="1:40">
      <c r="F60" s="44" t="s">
        <v>77</v>
      </c>
      <c r="AD60" s="14" t="s">
        <v>34</v>
      </c>
      <c r="AH60" s="9" t="s">
        <v>35</v>
      </c>
      <c r="AI60" s="32">
        <f>MAX('[1]4.01 OpexCostMatrix'!AI52,'[1]1.07 Forecast Costs'!AI87)</f>
        <v>1.9723792435431178</v>
      </c>
      <c r="AJ60" s="32">
        <f>MAX('[1]4.01 OpexCostMatrix'!AJ52,'[1]1.07 Forecast Costs'!AJ87)</f>
        <v>83.390968886298481</v>
      </c>
      <c r="AK60" s="32">
        <f>MAX('[1]4.01 OpexCostMatrix'!AK52,'[1]1.07 Forecast Costs'!AK87)</f>
        <v>0</v>
      </c>
      <c r="AL60" s="32">
        <f>MAX('[1]4.01 OpexCostMatrix'!AL52,'[1]1.07 Forecast Costs'!AL87)</f>
        <v>0</v>
      </c>
      <c r="AM60" s="32">
        <f>MAX('[1]4.01 OpexCostMatrix'!AM52,'[1]1.07 Forecast Costs'!AM87)</f>
        <v>0</v>
      </c>
    </row>
    <row r="61" spans="1:40" ht="15">
      <c r="F61" s="42" t="s">
        <v>78</v>
      </c>
      <c r="AD61" s="33" t="s">
        <v>34</v>
      </c>
      <c r="AH61" s="34" t="s">
        <v>35</v>
      </c>
      <c r="AI61" s="35">
        <f>SUM(AI54:AI60)</f>
        <v>106.98995622132961</v>
      </c>
      <c r="AJ61" s="35">
        <f t="shared" ref="AJ61:AM61" si="3">SUM(AJ54:AJ60)</f>
        <v>201.75842012687514</v>
      </c>
      <c r="AK61" s="35">
        <f t="shared" si="3"/>
        <v>103.24363752457226</v>
      </c>
      <c r="AL61" s="35">
        <f t="shared" si="3"/>
        <v>100.90278647843326</v>
      </c>
      <c r="AM61" s="35">
        <f t="shared" si="3"/>
        <v>93.410203187163546</v>
      </c>
    </row>
    <row r="62" spans="1:40" ht="12.75" customHeight="1">
      <c r="AI62" s="38"/>
      <c r="AJ62" s="38"/>
      <c r="AK62" s="38"/>
      <c r="AL62" s="38"/>
      <c r="AM62" s="38"/>
    </row>
    <row r="63" spans="1:40" ht="12.75" customHeight="1">
      <c r="F63" s="42" t="s">
        <v>79</v>
      </c>
      <c r="AD63" s="33" t="s">
        <v>34</v>
      </c>
      <c r="AH63" s="34" t="s">
        <v>35</v>
      </c>
      <c r="AI63" s="35">
        <f>AI50+AI61</f>
        <v>321.049282033331</v>
      </c>
      <c r="AJ63" s="35">
        <f t="shared" ref="AJ63:AM63" si="4">AJ50+AJ61</f>
        <v>457.41100507633251</v>
      </c>
      <c r="AK63" s="35">
        <f t="shared" si="4"/>
        <v>382.31097924735292</v>
      </c>
      <c r="AL63" s="35">
        <f t="shared" si="4"/>
        <v>369.4358749587264</v>
      </c>
      <c r="AM63" s="35">
        <f t="shared" si="4"/>
        <v>353.79603934514159</v>
      </c>
    </row>
    <row r="64" spans="1:40" ht="12.75" customHeight="1">
      <c r="AI64" s="38"/>
      <c r="AJ64" s="38"/>
      <c r="AK64" s="38"/>
      <c r="AL64" s="38"/>
      <c r="AM64" s="38"/>
    </row>
    <row r="65" spans="1:40" ht="6.75" customHeight="1">
      <c r="AI65" s="38"/>
      <c r="AJ65" s="38"/>
      <c r="AK65" s="38"/>
      <c r="AL65" s="38"/>
      <c r="AM65" s="38"/>
    </row>
    <row r="66" spans="1:40">
      <c r="AI66" s="38"/>
      <c r="AJ66" s="38"/>
      <c r="AK66" s="38"/>
      <c r="AL66" s="38"/>
      <c r="AM66" s="38"/>
    </row>
    <row r="67" spans="1:40" ht="18">
      <c r="A67" s="24"/>
      <c r="B67" s="24"/>
      <c r="C67" s="25" t="s">
        <v>80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45"/>
      <c r="AJ67" s="45"/>
      <c r="AK67" s="45"/>
      <c r="AL67" s="45"/>
      <c r="AM67" s="45"/>
    </row>
    <row r="68" spans="1:40" s="46" customFormat="1">
      <c r="P68" s="47"/>
      <c r="R68" s="47"/>
      <c r="S68" s="47"/>
      <c r="T68" s="47"/>
      <c r="U68" s="47"/>
      <c r="V68" s="47"/>
      <c r="W68" s="47"/>
      <c r="X68" s="47"/>
      <c r="Y68" s="47"/>
      <c r="Z68" s="48"/>
      <c r="AA68" s="48"/>
      <c r="AB68" s="48"/>
      <c r="AC68" s="48"/>
      <c r="AD68" s="47"/>
      <c r="AE68" s="49"/>
      <c r="AF68" s="50"/>
      <c r="AG68" s="30"/>
      <c r="AH68" s="30"/>
      <c r="AI68" s="51"/>
      <c r="AJ68" s="51"/>
      <c r="AK68" s="52"/>
      <c r="AL68" s="53"/>
      <c r="AM68" s="53"/>
      <c r="AN68" s="9"/>
    </row>
    <row r="69" spans="1:40" s="28" customFormat="1" ht="15">
      <c r="A69" s="26"/>
      <c r="B69" s="26"/>
      <c r="C69" s="27" t="s">
        <v>31</v>
      </c>
      <c r="D69" s="27"/>
      <c r="AI69" s="43"/>
      <c r="AJ69" s="43"/>
      <c r="AK69" s="43"/>
      <c r="AL69" s="43"/>
      <c r="AM69" s="43"/>
      <c r="AN69" s="14"/>
    </row>
    <row r="70" spans="1:40" ht="7.5" customHeight="1">
      <c r="AI70" s="38"/>
      <c r="AJ70" s="38"/>
      <c r="AK70" s="38"/>
      <c r="AL70" s="38"/>
      <c r="AM70" s="38"/>
    </row>
    <row r="71" spans="1:40" ht="15">
      <c r="D71" s="11" t="s">
        <v>32</v>
      </c>
      <c r="E71" s="30"/>
      <c r="F71" s="31" t="s">
        <v>81</v>
      </c>
      <c r="AD71" s="14" t="s">
        <v>34</v>
      </c>
      <c r="AH71" s="9" t="s">
        <v>35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</row>
    <row r="72" spans="1:40" ht="15">
      <c r="D72" s="11"/>
      <c r="E72" s="30"/>
      <c r="F72" s="31" t="s">
        <v>82</v>
      </c>
      <c r="AD72" s="14" t="s">
        <v>34</v>
      </c>
      <c r="AH72" s="9" t="s">
        <v>35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</row>
    <row r="73" spans="1:40" ht="15">
      <c r="D73" s="11"/>
      <c r="E73" s="30"/>
      <c r="F73" s="31"/>
      <c r="AD73" s="33" t="s">
        <v>34</v>
      </c>
      <c r="AH73" s="34" t="s">
        <v>35</v>
      </c>
      <c r="AI73" s="55">
        <v>102.84159926250184</v>
      </c>
      <c r="AJ73" s="55">
        <v>101.11862345694635</v>
      </c>
      <c r="AK73" s="55">
        <v>100.75608600403976</v>
      </c>
      <c r="AL73" s="55">
        <v>98.214115101620308</v>
      </c>
      <c r="AM73" s="55">
        <v>98.473845872614078</v>
      </c>
    </row>
    <row r="74" spans="1:40" ht="15">
      <c r="D74" s="11" t="s">
        <v>41</v>
      </c>
      <c r="E74" s="31"/>
      <c r="F74" s="31" t="s">
        <v>42</v>
      </c>
      <c r="AD74" s="14" t="s">
        <v>34</v>
      </c>
      <c r="AH74" s="9" t="s">
        <v>35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</row>
    <row r="75" spans="1:40" ht="15">
      <c r="D75" s="11"/>
      <c r="E75" s="31"/>
      <c r="F75" s="31" t="s">
        <v>43</v>
      </c>
      <c r="AD75" s="14" t="s">
        <v>34</v>
      </c>
      <c r="AH75" s="9" t="s">
        <v>35</v>
      </c>
      <c r="AI75" s="54">
        <v>0</v>
      </c>
      <c r="AJ75" s="54">
        <v>0</v>
      </c>
      <c r="AK75" s="54">
        <v>0</v>
      </c>
      <c r="AL75" s="54">
        <v>0</v>
      </c>
      <c r="AM75" s="54">
        <v>0</v>
      </c>
    </row>
    <row r="76" spans="1:40" ht="15">
      <c r="D76" s="11"/>
      <c r="E76" s="31"/>
      <c r="F76" s="31"/>
      <c r="AD76" s="33" t="s">
        <v>34</v>
      </c>
      <c r="AH76" s="34" t="s">
        <v>35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</row>
    <row r="77" spans="1:40" ht="15">
      <c r="D77" s="11" t="s">
        <v>44</v>
      </c>
      <c r="E77" s="30"/>
      <c r="F77" s="31" t="s">
        <v>45</v>
      </c>
      <c r="AD77" s="14" t="s">
        <v>34</v>
      </c>
      <c r="AH77" s="9" t="s">
        <v>35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</row>
    <row r="78" spans="1:40" ht="15">
      <c r="D78" s="11"/>
      <c r="E78" s="30"/>
      <c r="F78" s="14" t="s">
        <v>46</v>
      </c>
      <c r="AD78" s="14" t="s">
        <v>34</v>
      </c>
      <c r="AH78" s="9" t="s">
        <v>35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</row>
    <row r="79" spans="1:40" ht="15">
      <c r="D79" s="11"/>
      <c r="E79" s="30"/>
      <c r="F79" s="14" t="s">
        <v>47</v>
      </c>
      <c r="AD79" s="14" t="s">
        <v>34</v>
      </c>
      <c r="AH79" s="9" t="s">
        <v>35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</row>
    <row r="80" spans="1:40" ht="15">
      <c r="D80" s="11"/>
      <c r="E80" s="30"/>
      <c r="F80" s="31" t="s">
        <v>48</v>
      </c>
      <c r="AD80" s="14" t="s">
        <v>34</v>
      </c>
      <c r="AH80" s="9" t="s">
        <v>35</v>
      </c>
      <c r="AI80" s="54">
        <v>0</v>
      </c>
      <c r="AJ80" s="54">
        <v>0</v>
      </c>
      <c r="AK80" s="54">
        <v>0</v>
      </c>
      <c r="AL80" s="54">
        <v>0</v>
      </c>
      <c r="AM80" s="54">
        <v>0</v>
      </c>
    </row>
    <row r="81" spans="1:40" ht="13.5" customHeight="1">
      <c r="D81" s="11"/>
      <c r="E81" s="30"/>
      <c r="AD81" s="33" t="s">
        <v>34</v>
      </c>
      <c r="AH81" s="34" t="s">
        <v>35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</row>
    <row r="82" spans="1:40">
      <c r="E82" s="31"/>
      <c r="AI82" s="38"/>
      <c r="AJ82" s="38"/>
      <c r="AK82" s="38"/>
      <c r="AL82" s="38"/>
      <c r="AM82" s="38"/>
    </row>
    <row r="83" spans="1:40" ht="15">
      <c r="A83"/>
      <c r="B83"/>
      <c r="C83"/>
      <c r="D83" s="11" t="s">
        <v>83</v>
      </c>
      <c r="E83"/>
      <c r="F83" s="39" t="s">
        <v>84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 s="14" t="s">
        <v>34</v>
      </c>
      <c r="AE83"/>
      <c r="AF83"/>
      <c r="AG83"/>
      <c r="AH83" s="36" t="s">
        <v>35</v>
      </c>
      <c r="AI83" s="54">
        <v>0</v>
      </c>
      <c r="AJ83" s="54">
        <v>0</v>
      </c>
      <c r="AK83" s="54">
        <v>0</v>
      </c>
      <c r="AL83" s="54">
        <v>0</v>
      </c>
      <c r="AM83" s="54">
        <v>0</v>
      </c>
      <c r="AN83"/>
    </row>
    <row r="84" spans="1:40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 s="33" t="s">
        <v>34</v>
      </c>
      <c r="AE84"/>
      <c r="AF84"/>
      <c r="AG84"/>
      <c r="AH84" s="56" t="s">
        <v>35</v>
      </c>
      <c r="AI84" s="55">
        <v>64.394654079442049</v>
      </c>
      <c r="AJ84" s="55">
        <v>61.620121163221668</v>
      </c>
      <c r="AK84" s="55">
        <v>50.005951734033815</v>
      </c>
      <c r="AL84" s="55">
        <v>51.971519275511987</v>
      </c>
      <c r="AM84" s="55">
        <v>52.808822030378366</v>
      </c>
      <c r="AN84"/>
    </row>
    <row r="85" spans="1:40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 s="38"/>
      <c r="AJ85" s="38"/>
      <c r="AK85" s="38"/>
      <c r="AL85" s="38"/>
      <c r="AM85" s="38"/>
      <c r="AN85"/>
    </row>
    <row r="86" spans="1:40" ht="15">
      <c r="D86" s="11" t="s">
        <v>56</v>
      </c>
      <c r="F86" s="39" t="s">
        <v>85</v>
      </c>
      <c r="AD86" s="14" t="s">
        <v>34</v>
      </c>
      <c r="AH86" s="36" t="s">
        <v>35</v>
      </c>
      <c r="AI86" s="54">
        <v>0</v>
      </c>
      <c r="AJ86" s="54">
        <v>0</v>
      </c>
      <c r="AK86" s="54">
        <v>0</v>
      </c>
      <c r="AL86" s="54">
        <v>0</v>
      </c>
      <c r="AM86" s="54">
        <v>0</v>
      </c>
    </row>
    <row r="87" spans="1:40" ht="15">
      <c r="AD87" s="33" t="s">
        <v>34</v>
      </c>
      <c r="AH87" s="34" t="s">
        <v>35</v>
      </c>
      <c r="AI87" s="55">
        <v>88.731446846662621</v>
      </c>
      <c r="AJ87" s="55">
        <v>89.200892952616158</v>
      </c>
      <c r="AK87" s="55">
        <v>87.16567630770993</v>
      </c>
      <c r="AL87" s="55">
        <v>86.78714805370366</v>
      </c>
      <c r="AM87" s="55">
        <v>87.060494440986304</v>
      </c>
    </row>
    <row r="88" spans="1:40" ht="6" customHeight="1">
      <c r="AI88" s="38"/>
      <c r="AJ88" s="38"/>
      <c r="AK88" s="38"/>
      <c r="AL88" s="38"/>
      <c r="AM88" s="38"/>
    </row>
    <row r="89" spans="1:40" ht="15">
      <c r="F89" s="42" t="s">
        <v>69</v>
      </c>
      <c r="AD89" s="33" t="s">
        <v>34</v>
      </c>
      <c r="AH89" s="34" t="s">
        <v>35</v>
      </c>
      <c r="AI89" s="35">
        <f>AI76+AI73+AI81+AI84+AI87</f>
        <v>255.9677001886065</v>
      </c>
      <c r="AJ89" s="35">
        <f t="shared" ref="AJ89:AM89" si="5">AJ76+AJ73+AJ81+AJ84+AJ87</f>
        <v>251.93963757278416</v>
      </c>
      <c r="AK89" s="35">
        <f t="shared" si="5"/>
        <v>237.92771404578349</v>
      </c>
      <c r="AL89" s="35">
        <f t="shared" si="5"/>
        <v>236.97278243083593</v>
      </c>
      <c r="AM89" s="35">
        <f t="shared" si="5"/>
        <v>238.34316234397875</v>
      </c>
    </row>
    <row r="90" spans="1:40" ht="13.5" customHeight="1">
      <c r="AI90" s="38"/>
      <c r="AJ90" s="38"/>
      <c r="AK90" s="38"/>
      <c r="AL90" s="38"/>
      <c r="AM90" s="38"/>
    </row>
    <row r="91" spans="1:40" s="28" customFormat="1" ht="15">
      <c r="A91" s="26"/>
      <c r="B91" s="26"/>
      <c r="C91" s="27" t="s">
        <v>70</v>
      </c>
      <c r="D91" s="27"/>
      <c r="AI91" s="43"/>
      <c r="AJ91" s="43"/>
      <c r="AK91" s="43"/>
      <c r="AL91" s="43"/>
      <c r="AM91" s="43"/>
      <c r="AN91" s="14"/>
    </row>
    <row r="92" spans="1:40" ht="6.75" customHeight="1">
      <c r="AI92" s="38"/>
      <c r="AJ92" s="38"/>
      <c r="AK92" s="38"/>
      <c r="AL92" s="38"/>
      <c r="AM92" s="38"/>
    </row>
    <row r="93" spans="1:40" ht="15">
      <c r="D93" s="11"/>
      <c r="F93" s="44" t="s">
        <v>71</v>
      </c>
      <c r="AD93" s="14" t="s">
        <v>34</v>
      </c>
      <c r="AH93" s="9" t="s">
        <v>35</v>
      </c>
      <c r="AI93" s="54">
        <v>18.376071223900933</v>
      </c>
      <c r="AJ93" s="54">
        <v>23.163748767464806</v>
      </c>
      <c r="AK93" s="54">
        <v>7.050679507403264</v>
      </c>
      <c r="AL93" s="54">
        <v>5.4205388989802419</v>
      </c>
      <c r="AM93" s="54">
        <v>5.2137547612983743</v>
      </c>
    </row>
    <row r="94" spans="1:40" ht="15">
      <c r="D94" s="11"/>
      <c r="F94" s="44" t="s">
        <v>72</v>
      </c>
      <c r="AD94" s="14" t="s">
        <v>34</v>
      </c>
      <c r="AH94" s="9" t="s">
        <v>35</v>
      </c>
      <c r="AI94" s="54">
        <v>2.1449703615717497</v>
      </c>
      <c r="AJ94" s="54">
        <v>2.1449703615717493</v>
      </c>
      <c r="AK94" s="54">
        <v>2.1449703615717493</v>
      </c>
      <c r="AL94" s="54">
        <v>2.1449703615717493</v>
      </c>
      <c r="AM94" s="54">
        <v>2.1449703615717493</v>
      </c>
    </row>
    <row r="95" spans="1:40" ht="15">
      <c r="D95" s="11"/>
      <c r="F95" s="44" t="s">
        <v>73</v>
      </c>
      <c r="AD95" s="14" t="s">
        <v>34</v>
      </c>
      <c r="AH95" s="9" t="s">
        <v>35</v>
      </c>
      <c r="AI95" s="54">
        <v>39.238350675513907</v>
      </c>
      <c r="AJ95" s="54">
        <v>38.857395814586575</v>
      </c>
      <c r="AK95" s="54">
        <v>38.480139544542034</v>
      </c>
      <c r="AL95" s="54">
        <v>38.106545956730947</v>
      </c>
      <c r="AM95" s="54">
        <v>37.736579491131614</v>
      </c>
    </row>
    <row r="96" spans="1:40">
      <c r="F96" s="44" t="s">
        <v>74</v>
      </c>
      <c r="AD96" s="14" t="s">
        <v>34</v>
      </c>
      <c r="AH96" s="9" t="s">
        <v>35</v>
      </c>
      <c r="AI96" s="54">
        <v>8.4335885246408164</v>
      </c>
      <c r="AJ96" s="54">
        <v>8.4335885246408182</v>
      </c>
      <c r="AK96" s="54">
        <v>8.4335885246408164</v>
      </c>
      <c r="AL96" s="54">
        <v>8.4335885246408164</v>
      </c>
      <c r="AM96" s="54">
        <v>8.4335885246408164</v>
      </c>
    </row>
    <row r="97" spans="1:40">
      <c r="F97" s="44" t="s">
        <v>86</v>
      </c>
      <c r="AD97" s="14" t="s">
        <v>34</v>
      </c>
      <c r="AH97" s="9" t="s">
        <v>35</v>
      </c>
      <c r="AI97" s="54">
        <v>42.130071045726723</v>
      </c>
      <c r="AJ97" s="54">
        <v>134.11411378240902</v>
      </c>
      <c r="AK97" s="54">
        <v>45.118587863954431</v>
      </c>
      <c r="AL97" s="54">
        <v>39.089568659643952</v>
      </c>
      <c r="AM97" s="54">
        <v>42.968780361924921</v>
      </c>
    </row>
    <row r="98" spans="1:40">
      <c r="F98" s="44" t="s">
        <v>76</v>
      </c>
      <c r="AD98" s="14" t="s">
        <v>34</v>
      </c>
      <c r="AH98" s="9" t="s">
        <v>35</v>
      </c>
      <c r="AI98" s="54">
        <v>3.3462767650892142</v>
      </c>
      <c r="AJ98" s="54">
        <v>2.93</v>
      </c>
      <c r="AK98" s="54">
        <v>2.5100000000000002</v>
      </c>
      <c r="AL98" s="54">
        <v>2.42</v>
      </c>
      <c r="AM98" s="54">
        <v>2.37</v>
      </c>
    </row>
    <row r="99" spans="1:40" ht="15">
      <c r="F99" s="42" t="s">
        <v>78</v>
      </c>
      <c r="AD99" s="33" t="s">
        <v>34</v>
      </c>
      <c r="AH99" s="34" t="s">
        <v>35</v>
      </c>
      <c r="AI99" s="55">
        <f>SUM(AI93:AI98)</f>
        <v>113.66932859644334</v>
      </c>
      <c r="AJ99" s="55">
        <f t="shared" ref="AJ99:AM99" si="6">SUM(AJ93:AJ98)</f>
        <v>209.64381725067298</v>
      </c>
      <c r="AK99" s="55">
        <f t="shared" si="6"/>
        <v>103.7379658021123</v>
      </c>
      <c r="AL99" s="55">
        <f t="shared" si="6"/>
        <v>95.615212401567717</v>
      </c>
      <c r="AM99" s="55">
        <f t="shared" si="6"/>
        <v>98.867673500567491</v>
      </c>
    </row>
    <row r="100" spans="1:40" ht="12.75" customHeight="1">
      <c r="AI100" s="38"/>
      <c r="AJ100" s="38"/>
      <c r="AK100" s="38"/>
      <c r="AL100" s="38"/>
      <c r="AM100" s="38"/>
    </row>
    <row r="101" spans="1:40" ht="12.75" customHeight="1">
      <c r="F101" s="42" t="s">
        <v>87</v>
      </c>
      <c r="AD101" s="33" t="s">
        <v>34</v>
      </c>
      <c r="AH101" s="34" t="s">
        <v>35</v>
      </c>
      <c r="AI101" s="35">
        <f>AI89+AI99</f>
        <v>369.63702878504984</v>
      </c>
      <c r="AJ101" s="35">
        <f t="shared" ref="AJ101:AM101" si="7">AJ89+AJ99</f>
        <v>461.58345482345715</v>
      </c>
      <c r="AK101" s="35">
        <f t="shared" si="7"/>
        <v>341.66567984789577</v>
      </c>
      <c r="AL101" s="35">
        <f t="shared" si="7"/>
        <v>332.58799483240364</v>
      </c>
      <c r="AM101" s="35">
        <f t="shared" si="7"/>
        <v>337.21083584454624</v>
      </c>
    </row>
    <row r="102" spans="1:40" ht="12.75" customHeight="1">
      <c r="AI102" s="38"/>
      <c r="AJ102" s="38"/>
      <c r="AK102" s="38"/>
      <c r="AL102" s="38"/>
      <c r="AM102" s="38"/>
    </row>
    <row r="103" spans="1:40" s="46" customFormat="1">
      <c r="P103" s="47"/>
      <c r="R103" s="47"/>
      <c r="S103" s="47"/>
      <c r="T103" s="47"/>
      <c r="U103" s="47"/>
      <c r="V103" s="47"/>
      <c r="W103" s="47"/>
      <c r="X103" s="47"/>
      <c r="Y103" s="47"/>
      <c r="Z103" s="48"/>
      <c r="AA103" s="48"/>
      <c r="AB103" s="48"/>
      <c r="AC103" s="48"/>
      <c r="AD103" s="47"/>
      <c r="AE103" s="49"/>
      <c r="AF103" s="50"/>
      <c r="AG103" s="30"/>
      <c r="AH103" s="30"/>
      <c r="AI103" s="51"/>
      <c r="AJ103" s="51"/>
      <c r="AK103" s="52"/>
      <c r="AL103" s="53"/>
      <c r="AM103" s="53"/>
      <c r="AN103" s="9"/>
    </row>
    <row r="104" spans="1:40" s="46" customFormat="1">
      <c r="P104" s="47"/>
      <c r="R104" s="47"/>
      <c r="S104" s="47"/>
      <c r="T104" s="47"/>
      <c r="U104" s="47"/>
      <c r="V104" s="47"/>
      <c r="W104" s="47"/>
      <c r="X104" s="47"/>
      <c r="Y104" s="47"/>
      <c r="Z104" s="48"/>
      <c r="AA104" s="48"/>
      <c r="AB104" s="48"/>
      <c r="AC104" s="48"/>
      <c r="AD104" s="47"/>
      <c r="AE104" s="49"/>
      <c r="AF104" s="50"/>
      <c r="AG104" s="30"/>
      <c r="AH104" s="30"/>
      <c r="AI104" s="51"/>
      <c r="AJ104" s="51"/>
      <c r="AK104" s="52"/>
      <c r="AL104" s="53"/>
      <c r="AM104" s="53"/>
      <c r="AN104" s="9"/>
    </row>
    <row r="105" spans="1:40" ht="18">
      <c r="A105" s="24"/>
      <c r="B105" s="24"/>
      <c r="C105" s="25" t="s">
        <v>88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45"/>
      <c r="AJ105" s="45"/>
      <c r="AK105" s="45"/>
      <c r="AL105" s="45"/>
      <c r="AM105" s="45"/>
    </row>
    <row r="106" spans="1:40" s="46" customFormat="1">
      <c r="P106" s="47"/>
      <c r="R106" s="47"/>
      <c r="S106" s="47"/>
      <c r="T106" s="47"/>
      <c r="U106" s="47"/>
      <c r="V106" s="47"/>
      <c r="W106" s="47"/>
      <c r="X106" s="47"/>
      <c r="Y106" s="47"/>
      <c r="Z106" s="48"/>
      <c r="AA106" s="48"/>
      <c r="AB106" s="48"/>
      <c r="AC106" s="48"/>
      <c r="AD106" s="47"/>
      <c r="AE106" s="49"/>
      <c r="AF106" s="50"/>
      <c r="AG106" s="30"/>
      <c r="AH106" s="30"/>
      <c r="AI106" s="51"/>
      <c r="AJ106" s="51"/>
      <c r="AK106" s="52"/>
      <c r="AL106" s="53"/>
      <c r="AM106" s="53"/>
      <c r="AN106" s="9"/>
    </row>
    <row r="107" spans="1:40" s="28" customFormat="1" ht="15">
      <c r="A107" s="26"/>
      <c r="B107" s="26"/>
      <c r="C107" s="27" t="s">
        <v>31</v>
      </c>
      <c r="D107" s="27"/>
      <c r="AI107" s="43"/>
      <c r="AJ107" s="43"/>
      <c r="AK107" s="43"/>
      <c r="AL107" s="43"/>
      <c r="AM107" s="43"/>
      <c r="AN107" s="14"/>
    </row>
    <row r="108" spans="1:40" ht="7.5" customHeight="1">
      <c r="AI108" s="38"/>
      <c r="AJ108" s="38"/>
      <c r="AK108" s="38"/>
      <c r="AL108" s="38"/>
      <c r="AM108" s="38"/>
    </row>
    <row r="109" spans="1:40" ht="15">
      <c r="D109" s="11" t="s">
        <v>32</v>
      </c>
      <c r="E109" s="30"/>
      <c r="F109" s="31" t="s">
        <v>81</v>
      </c>
      <c r="AD109" s="14" t="s">
        <v>34</v>
      </c>
      <c r="AH109" s="9" t="s">
        <v>35</v>
      </c>
      <c r="AI109" s="32">
        <f>AI12-AI71</f>
        <v>20.037637295311598</v>
      </c>
      <c r="AJ109" s="32">
        <f>AJ12-AJ71</f>
        <v>22.190364761212752</v>
      </c>
      <c r="AK109" s="32">
        <f>AK12-AK71</f>
        <v>22.258237734275493</v>
      </c>
      <c r="AL109" s="32">
        <f>AL12-AL71</f>
        <v>20.216996303083587</v>
      </c>
      <c r="AM109" s="32">
        <f>AM12-AM71</f>
        <v>18.93704527870824</v>
      </c>
    </row>
    <row r="110" spans="1:40" ht="15">
      <c r="D110" s="11"/>
      <c r="E110" s="30"/>
      <c r="F110" s="31" t="s">
        <v>82</v>
      </c>
      <c r="AD110" s="14" t="s">
        <v>34</v>
      </c>
      <c r="AH110" s="9" t="s">
        <v>35</v>
      </c>
      <c r="AI110" s="32">
        <f>SUM(AI13:AI17)-AI72</f>
        <v>41.899469295047574</v>
      </c>
      <c r="AJ110" s="32">
        <f>SUM(AJ13:AJ17)-AJ72</f>
        <v>35.508089371836938</v>
      </c>
      <c r="AK110" s="32">
        <f>SUM(AK13:AK17)-AK72</f>
        <v>37.353390294269289</v>
      </c>
      <c r="AL110" s="32">
        <f>SUM(AL13:AL17)-AL72</f>
        <v>38.812393367191426</v>
      </c>
      <c r="AM110" s="32">
        <f>SUM(AM13:AM17)-AM72</f>
        <v>39.692170901746294</v>
      </c>
    </row>
    <row r="111" spans="1:40" ht="15">
      <c r="D111" s="11"/>
      <c r="E111" s="30"/>
      <c r="F111" s="31"/>
      <c r="AD111" s="33" t="s">
        <v>34</v>
      </c>
      <c r="AH111" s="34" t="s">
        <v>35</v>
      </c>
      <c r="AI111" s="35">
        <f t="shared" ref="AI111:AM119" si="8">AI18-AI73</f>
        <v>-40.904492672142666</v>
      </c>
      <c r="AJ111" s="35">
        <f t="shared" si="8"/>
        <v>-43.420169323896658</v>
      </c>
      <c r="AK111" s="35">
        <f t="shared" si="8"/>
        <v>-41.14445797549498</v>
      </c>
      <c r="AL111" s="35">
        <f t="shared" si="8"/>
        <v>-39.184725431345292</v>
      </c>
      <c r="AM111" s="35">
        <f t="shared" si="8"/>
        <v>-39.84462969215955</v>
      </c>
    </row>
    <row r="112" spans="1:40" ht="15">
      <c r="D112" s="11" t="s">
        <v>41</v>
      </c>
      <c r="E112" s="31"/>
      <c r="F112" s="31" t="s">
        <v>42</v>
      </c>
      <c r="AD112" s="14" t="s">
        <v>34</v>
      </c>
      <c r="AH112" s="9" t="s">
        <v>35</v>
      </c>
      <c r="AI112" s="32">
        <f t="shared" si="8"/>
        <v>21.237580477091555</v>
      </c>
      <c r="AJ112" s="32">
        <f t="shared" si="8"/>
        <v>27.760569017333971</v>
      </c>
      <c r="AK112" s="32">
        <f t="shared" si="8"/>
        <v>38.164276514651505</v>
      </c>
      <c r="AL112" s="32">
        <f t="shared" si="8"/>
        <v>40.245444824487905</v>
      </c>
      <c r="AM112" s="32">
        <f t="shared" si="8"/>
        <v>38.625648137581706</v>
      </c>
    </row>
    <row r="113" spans="1:40" ht="15">
      <c r="D113" s="11"/>
      <c r="E113" s="31"/>
      <c r="F113" s="31" t="s">
        <v>43</v>
      </c>
      <c r="AD113" s="14" t="s">
        <v>34</v>
      </c>
      <c r="AH113" s="9" t="s">
        <v>35</v>
      </c>
      <c r="AI113" s="32">
        <f t="shared" si="8"/>
        <v>2.3060650722742664</v>
      </c>
      <c r="AJ113" s="32">
        <f t="shared" si="8"/>
        <v>2.2052484960743084</v>
      </c>
      <c r="AK113" s="32">
        <f t="shared" si="8"/>
        <v>3.467073145411816</v>
      </c>
      <c r="AL113" s="32">
        <f t="shared" si="8"/>
        <v>3.5960100368124883</v>
      </c>
      <c r="AM113" s="32">
        <f t="shared" si="8"/>
        <v>3.6245598171690117</v>
      </c>
    </row>
    <row r="114" spans="1:40" ht="15">
      <c r="D114" s="11"/>
      <c r="E114" s="31"/>
      <c r="F114" s="31"/>
      <c r="AD114" s="33" t="s">
        <v>34</v>
      </c>
      <c r="AH114" s="34" t="s">
        <v>35</v>
      </c>
      <c r="AI114" s="35">
        <f t="shared" si="8"/>
        <v>23.54364554936582</v>
      </c>
      <c r="AJ114" s="35">
        <f t="shared" si="8"/>
        <v>29.965817513408279</v>
      </c>
      <c r="AK114" s="35">
        <f t="shared" si="8"/>
        <v>41.631349660063321</v>
      </c>
      <c r="AL114" s="35">
        <f t="shared" si="8"/>
        <v>43.841454861300392</v>
      </c>
      <c r="AM114" s="35">
        <f t="shared" si="8"/>
        <v>42.250207954750721</v>
      </c>
    </row>
    <row r="115" spans="1:40" ht="15">
      <c r="D115" s="11" t="s">
        <v>44</v>
      </c>
      <c r="E115" s="30"/>
      <c r="F115" s="31" t="s">
        <v>45</v>
      </c>
      <c r="AD115" s="14" t="s">
        <v>34</v>
      </c>
      <c r="AH115" s="9" t="s">
        <v>35</v>
      </c>
      <c r="AI115" s="32">
        <f t="shared" si="8"/>
        <v>6.0066748972745234</v>
      </c>
      <c r="AJ115" s="32">
        <f t="shared" si="8"/>
        <v>9.4496648960014973</v>
      </c>
      <c r="AK115" s="32">
        <f t="shared" si="8"/>
        <v>16.839191427384687</v>
      </c>
      <c r="AL115" s="32">
        <f t="shared" si="8"/>
        <v>14.278549126157355</v>
      </c>
      <c r="AM115" s="32">
        <f t="shared" si="8"/>
        <v>11.784164886164033</v>
      </c>
    </row>
    <row r="116" spans="1:40" ht="15">
      <c r="D116" s="11"/>
      <c r="E116" s="30"/>
      <c r="F116" s="14" t="s">
        <v>46</v>
      </c>
      <c r="AD116" s="14" t="s">
        <v>34</v>
      </c>
      <c r="AH116" s="9" t="s">
        <v>35</v>
      </c>
      <c r="AI116" s="32">
        <f t="shared" si="8"/>
        <v>12.388695438392084</v>
      </c>
      <c r="AJ116" s="32">
        <f t="shared" si="8"/>
        <v>11.577569304976402</v>
      </c>
      <c r="AK116" s="32">
        <f t="shared" si="8"/>
        <v>10.443804396176597</v>
      </c>
      <c r="AL116" s="32">
        <f t="shared" si="8"/>
        <v>10.360410649500723</v>
      </c>
      <c r="AM116" s="32">
        <f t="shared" si="8"/>
        <v>9.6532131611102372</v>
      </c>
    </row>
    <row r="117" spans="1:40" ht="15">
      <c r="D117" s="11"/>
      <c r="E117" s="30"/>
      <c r="F117" s="14" t="s">
        <v>47</v>
      </c>
      <c r="AD117" s="14" t="s">
        <v>34</v>
      </c>
      <c r="AH117" s="9" t="s">
        <v>35</v>
      </c>
      <c r="AI117" s="32">
        <f t="shared" si="8"/>
        <v>3.9940278952129837</v>
      </c>
      <c r="AJ117" s="32">
        <f t="shared" si="8"/>
        <v>6.1960945487077943</v>
      </c>
      <c r="AK117" s="32">
        <f t="shared" si="8"/>
        <v>5.4199850288733771</v>
      </c>
      <c r="AL117" s="32">
        <f t="shared" si="8"/>
        <v>4.2644322493451696</v>
      </c>
      <c r="AM117" s="32">
        <f t="shared" si="8"/>
        <v>4.4341311798718612</v>
      </c>
    </row>
    <row r="118" spans="1:40" ht="15">
      <c r="D118" s="11"/>
      <c r="E118" s="30"/>
      <c r="F118" s="31" t="s">
        <v>48</v>
      </c>
      <c r="AD118" s="14" t="s">
        <v>34</v>
      </c>
      <c r="AH118" s="9" t="s">
        <v>35</v>
      </c>
      <c r="AI118" s="32">
        <f t="shared" si="8"/>
        <v>0</v>
      </c>
      <c r="AJ118" s="32">
        <f t="shared" si="8"/>
        <v>0</v>
      </c>
      <c r="AK118" s="32">
        <f t="shared" si="8"/>
        <v>0</v>
      </c>
      <c r="AL118" s="32">
        <f t="shared" si="8"/>
        <v>0</v>
      </c>
      <c r="AM118" s="32">
        <f t="shared" si="8"/>
        <v>0</v>
      </c>
    </row>
    <row r="119" spans="1:40" ht="13.5" customHeight="1">
      <c r="D119" s="11"/>
      <c r="E119" s="30"/>
      <c r="AD119" s="33" t="s">
        <v>34</v>
      </c>
      <c r="AH119" s="34" t="s">
        <v>35</v>
      </c>
      <c r="AI119" s="35">
        <f t="shared" si="8"/>
        <v>22.389398230879589</v>
      </c>
      <c r="AJ119" s="35">
        <f t="shared" si="8"/>
        <v>27.223328749685695</v>
      </c>
      <c r="AK119" s="35">
        <f t="shared" si="8"/>
        <v>32.702980852434663</v>
      </c>
      <c r="AL119" s="35">
        <f t="shared" si="8"/>
        <v>28.903392025003249</v>
      </c>
      <c r="AM119" s="35">
        <f t="shared" si="8"/>
        <v>25.871509227146134</v>
      </c>
    </row>
    <row r="120" spans="1:40">
      <c r="E120" s="31"/>
      <c r="AI120" s="38"/>
      <c r="AJ120" s="38"/>
      <c r="AK120" s="38"/>
      <c r="AL120" s="38"/>
      <c r="AM120" s="38"/>
    </row>
    <row r="121" spans="1:40" ht="15">
      <c r="D121" s="11" t="s">
        <v>83</v>
      </c>
      <c r="F121" s="39" t="s">
        <v>84</v>
      </c>
      <c r="AD121" s="14" t="s">
        <v>34</v>
      </c>
      <c r="AH121" s="36" t="s">
        <v>35</v>
      </c>
      <c r="AI121" s="32">
        <f>AI34-AI84</f>
        <v>-30.013598665074468</v>
      </c>
      <c r="AJ121" s="32">
        <f t="shared" ref="AJ121:AM121" si="9">AJ34-AJ84</f>
        <v>-29.494561710114269</v>
      </c>
      <c r="AK121" s="32">
        <f t="shared" si="9"/>
        <v>-10.386507770801096</v>
      </c>
      <c r="AL121" s="32">
        <f t="shared" si="9"/>
        <v>-18.713658582262866</v>
      </c>
      <c r="AM121" s="32">
        <f t="shared" si="9"/>
        <v>-22.989981158242013</v>
      </c>
    </row>
    <row r="122" spans="1:40" ht="15">
      <c r="AD122" s="33" t="s">
        <v>34</v>
      </c>
      <c r="AH122" s="56" t="s">
        <v>35</v>
      </c>
      <c r="AI122" s="35">
        <f>AI121</f>
        <v>-30.013598665074468</v>
      </c>
      <c r="AJ122" s="35">
        <f t="shared" ref="AJ122:AM122" si="10">AJ121</f>
        <v>-29.494561710114269</v>
      </c>
      <c r="AK122" s="35">
        <f t="shared" si="10"/>
        <v>-10.386507770801096</v>
      </c>
      <c r="AL122" s="35">
        <f t="shared" si="10"/>
        <v>-18.713658582262866</v>
      </c>
      <c r="AM122" s="35">
        <f t="shared" si="10"/>
        <v>-22.989981158242013</v>
      </c>
    </row>
    <row r="123" spans="1:40" ht="6" customHeight="1">
      <c r="AI123" s="38"/>
      <c r="AJ123" s="38"/>
      <c r="AK123" s="38"/>
      <c r="AL123" s="38"/>
      <c r="AM123" s="38"/>
    </row>
    <row r="124" spans="1:40" ht="15">
      <c r="D124" s="11" t="s">
        <v>56</v>
      </c>
      <c r="F124" s="39" t="s">
        <v>85</v>
      </c>
      <c r="AD124" s="14" t="s">
        <v>34</v>
      </c>
      <c r="AH124" s="36" t="s">
        <v>35</v>
      </c>
      <c r="AI124" s="32">
        <f>AI48-AI87</f>
        <v>-16.923326819633431</v>
      </c>
      <c r="AJ124" s="32">
        <f t="shared" ref="AJ124:AM124" si="11">AJ48-AJ87</f>
        <v>19.438532147590152</v>
      </c>
      <c r="AK124" s="32">
        <f t="shared" si="11"/>
        <v>18.336262910795242</v>
      </c>
      <c r="AL124" s="32">
        <f t="shared" si="11"/>
        <v>16.713843176761685</v>
      </c>
      <c r="AM124" s="32">
        <f t="shared" si="11"/>
        <v>16.75556748250402</v>
      </c>
    </row>
    <row r="125" spans="1:40" ht="13.5" customHeight="1">
      <c r="AD125" s="33" t="s">
        <v>34</v>
      </c>
      <c r="AH125" s="34" t="s">
        <v>35</v>
      </c>
      <c r="AI125" s="35">
        <f>AI124</f>
        <v>-16.923326819633431</v>
      </c>
      <c r="AJ125" s="35">
        <f t="shared" ref="AJ125:AM125" si="12">AJ124</f>
        <v>19.438532147590152</v>
      </c>
      <c r="AK125" s="35">
        <f t="shared" si="12"/>
        <v>18.336262910795242</v>
      </c>
      <c r="AL125" s="35">
        <f t="shared" si="12"/>
        <v>16.713843176761685</v>
      </c>
      <c r="AM125" s="35">
        <f t="shared" si="12"/>
        <v>16.75556748250402</v>
      </c>
    </row>
    <row r="126" spans="1:40" s="28" customForma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38"/>
      <c r="AJ126" s="38"/>
      <c r="AK126" s="38"/>
      <c r="AL126" s="38"/>
      <c r="AM126" s="38"/>
      <c r="AN126" s="14"/>
    </row>
    <row r="127" spans="1:40" ht="15">
      <c r="F127" s="42" t="s">
        <v>69</v>
      </c>
      <c r="AD127" s="33" t="s">
        <v>34</v>
      </c>
      <c r="AH127" s="56" t="s">
        <v>35</v>
      </c>
      <c r="AI127" s="35">
        <f>AI114+AI111+AI119+AI122+AI125</f>
        <v>-41.908374376605153</v>
      </c>
      <c r="AJ127" s="35">
        <f t="shared" ref="AJ127:AL127" si="13">AJ114+AJ111+AJ119+AJ122+AJ125</f>
        <v>3.7129473766731991</v>
      </c>
      <c r="AK127" s="35">
        <f t="shared" si="13"/>
        <v>41.139627676997151</v>
      </c>
      <c r="AL127" s="35">
        <f t="shared" si="13"/>
        <v>31.560306049457168</v>
      </c>
      <c r="AM127" s="35">
        <f>AM114+AM111+AM119+AM122+AM125</f>
        <v>22.042673813999311</v>
      </c>
    </row>
    <row r="128" spans="1:40">
      <c r="AI128" s="38"/>
      <c r="AJ128" s="38"/>
      <c r="AK128" s="38"/>
      <c r="AL128" s="38"/>
      <c r="AM128" s="38"/>
    </row>
    <row r="129" spans="1:40" ht="15">
      <c r="A129" s="26"/>
      <c r="B129" s="26"/>
      <c r="C129" s="27" t="s">
        <v>70</v>
      </c>
      <c r="D129" s="27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43"/>
      <c r="AJ129" s="43"/>
      <c r="AK129" s="43"/>
      <c r="AL129" s="43"/>
      <c r="AM129" s="43"/>
    </row>
    <row r="130" spans="1:40">
      <c r="AI130" s="38"/>
      <c r="AJ130" s="38"/>
      <c r="AK130" s="38"/>
      <c r="AL130" s="38"/>
      <c r="AM130" s="38"/>
    </row>
    <row r="131" spans="1:40" ht="15">
      <c r="D131" s="11"/>
      <c r="F131" s="44" t="s">
        <v>71</v>
      </c>
      <c r="AD131" s="14" t="s">
        <v>34</v>
      </c>
      <c r="AH131" s="9" t="s">
        <v>35</v>
      </c>
      <c r="AI131" s="32">
        <f t="shared" ref="AI131:AM134" si="14">AI54-AI93</f>
        <v>-2.0962848260736386</v>
      </c>
      <c r="AJ131" s="32">
        <f t="shared" si="14"/>
        <v>5.3944932303890454</v>
      </c>
      <c r="AK131" s="32">
        <f t="shared" si="14"/>
        <v>12.171093249960435</v>
      </c>
      <c r="AL131" s="32">
        <f t="shared" si="14"/>
        <v>7.572200683246276</v>
      </c>
      <c r="AM131" s="32">
        <f t="shared" si="14"/>
        <v>0.43156589164413006</v>
      </c>
    </row>
    <row r="132" spans="1:40">
      <c r="F132" s="44" t="s">
        <v>72</v>
      </c>
      <c r="AD132" s="14" t="s">
        <v>34</v>
      </c>
      <c r="AH132" s="9" t="s">
        <v>35</v>
      </c>
      <c r="AI132" s="32">
        <f t="shared" si="14"/>
        <v>0.17107354948479703</v>
      </c>
      <c r="AJ132" s="32">
        <f t="shared" si="14"/>
        <v>2.893393681976475E-2</v>
      </c>
      <c r="AK132" s="32">
        <f t="shared" si="14"/>
        <v>2.9328346281488837E-2</v>
      </c>
      <c r="AL132" s="32">
        <f t="shared" si="14"/>
        <v>5.7776597475636127E-2</v>
      </c>
      <c r="AM132" s="32">
        <f t="shared" si="14"/>
        <v>6.8981973490293669E-2</v>
      </c>
    </row>
    <row r="133" spans="1:40">
      <c r="F133" s="44" t="s">
        <v>73</v>
      </c>
      <c r="AD133" s="14" t="s">
        <v>34</v>
      </c>
      <c r="AH133" s="9" t="s">
        <v>35</v>
      </c>
      <c r="AI133" s="32">
        <f t="shared" si="14"/>
        <v>-0.64098647034121115</v>
      </c>
      <c r="AJ133" s="32">
        <f t="shared" si="14"/>
        <v>-1.7193002446952477</v>
      </c>
      <c r="AK133" s="32">
        <f t="shared" si="14"/>
        <v>0.27974960745623889</v>
      </c>
      <c r="AL133" s="32">
        <f t="shared" si="14"/>
        <v>2.0523895660955773</v>
      </c>
      <c r="AM133" s="32">
        <f t="shared" si="14"/>
        <v>2.626644577427939</v>
      </c>
    </row>
    <row r="134" spans="1:40">
      <c r="F134" s="44" t="s">
        <v>74</v>
      </c>
      <c r="AD134" s="14" t="s">
        <v>34</v>
      </c>
      <c r="AH134" s="9" t="s">
        <v>35</v>
      </c>
      <c r="AI134" s="32">
        <f t="shared" si="14"/>
        <v>-2.1650567756677956</v>
      </c>
      <c r="AJ134" s="32">
        <f t="shared" si="14"/>
        <v>-2.1650567756677974</v>
      </c>
      <c r="AK134" s="32">
        <f t="shared" si="14"/>
        <v>-3.1790839703546077</v>
      </c>
      <c r="AL134" s="32">
        <f t="shared" si="14"/>
        <v>-3.916558293763198</v>
      </c>
      <c r="AM134" s="32">
        <f t="shared" si="14"/>
        <v>-3.916558293763198</v>
      </c>
    </row>
    <row r="135" spans="1:40" ht="12.75" customHeight="1">
      <c r="F135" s="44" t="s">
        <v>86</v>
      </c>
      <c r="AD135" s="14" t="s">
        <v>34</v>
      </c>
      <c r="AH135" s="9" t="s">
        <v>35</v>
      </c>
      <c r="AI135" s="32">
        <f>AI58-AI97+AI60</f>
        <v>-1.9242123251620371</v>
      </c>
      <c r="AJ135" s="32">
        <f t="shared" ref="AJ135:AM135" si="15">AJ58-AJ97+AJ60</f>
        <v>-10.389868566573099</v>
      </c>
      <c r="AK135" s="32">
        <f t="shared" si="15"/>
        <v>-9.8154294873416177</v>
      </c>
      <c r="AL135" s="32">
        <f t="shared" si="15"/>
        <v>-0.62135083773628708</v>
      </c>
      <c r="AM135" s="32">
        <f t="shared" si="15"/>
        <v>-4.8742593992812786</v>
      </c>
    </row>
    <row r="136" spans="1:40" ht="12.75" customHeight="1">
      <c r="F136" s="44" t="s">
        <v>76</v>
      </c>
      <c r="AD136" s="14" t="s">
        <v>34</v>
      </c>
      <c r="AH136" s="9" t="s">
        <v>35</v>
      </c>
      <c r="AI136" s="32">
        <f>AI59-AI98</f>
        <v>-2.3905527353845546E-2</v>
      </c>
      <c r="AJ136" s="32">
        <f t="shared" ref="AJ136:AM136" si="16">AJ59-AJ98</f>
        <v>0.96540129592949153</v>
      </c>
      <c r="AK136" s="32">
        <f t="shared" si="16"/>
        <v>2.0013976458027827E-2</v>
      </c>
      <c r="AL136" s="32">
        <f t="shared" si="16"/>
        <v>0.14311636154753682</v>
      </c>
      <c r="AM136" s="32">
        <f t="shared" si="16"/>
        <v>0.20615493707819166</v>
      </c>
    </row>
    <row r="137" spans="1:40" ht="12.75" customHeight="1">
      <c r="F137" s="42" t="s">
        <v>78</v>
      </c>
      <c r="AD137" s="33" t="s">
        <v>34</v>
      </c>
      <c r="AH137" s="34" t="s">
        <v>35</v>
      </c>
      <c r="AI137" s="35">
        <f>SUM(AI131:AI136)</f>
        <v>-6.6793723751137311</v>
      </c>
      <c r="AJ137" s="35">
        <f t="shared" ref="AJ137:AM137" si="17">SUM(AJ131:AJ136)</f>
        <v>-7.8853971237978415</v>
      </c>
      <c r="AK137" s="35">
        <f t="shared" si="17"/>
        <v>-0.49432827754003483</v>
      </c>
      <c r="AL137" s="35">
        <f t="shared" si="17"/>
        <v>5.2875740768655408</v>
      </c>
      <c r="AM137" s="35">
        <f t="shared" si="17"/>
        <v>-5.4574703134039222</v>
      </c>
    </row>
    <row r="138" spans="1:40" s="46" customForma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38"/>
      <c r="AJ138" s="38"/>
      <c r="AK138" s="38"/>
      <c r="AL138" s="38"/>
      <c r="AM138" s="38"/>
      <c r="AN138" s="9"/>
    </row>
    <row r="139" spans="1:40" s="46" customFormat="1" ht="15">
      <c r="A139" s="14"/>
      <c r="B139" s="14"/>
      <c r="C139" s="14"/>
      <c r="D139" s="14"/>
      <c r="E139" s="14"/>
      <c r="F139" s="42" t="s">
        <v>87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33" t="s">
        <v>34</v>
      </c>
      <c r="AE139" s="14"/>
      <c r="AF139" s="14"/>
      <c r="AG139" s="14"/>
      <c r="AH139" s="34" t="s">
        <v>35</v>
      </c>
      <c r="AI139" s="35">
        <f>AI127+AI137</f>
        <v>-48.587746751718882</v>
      </c>
      <c r="AJ139" s="35">
        <f t="shared" ref="AJ139:AM139" si="18">AJ127+AJ137</f>
        <v>-4.1724497471246424</v>
      </c>
      <c r="AK139" s="35">
        <f t="shared" si="18"/>
        <v>40.645299399457116</v>
      </c>
      <c r="AL139" s="35">
        <f t="shared" si="18"/>
        <v>36.847880126322707</v>
      </c>
      <c r="AM139" s="35">
        <f t="shared" si="18"/>
        <v>16.585203500595391</v>
      </c>
      <c r="AN139" s="9"/>
    </row>
    <row r="140" spans="1:40">
      <c r="AI140" s="23"/>
      <c r="AJ140" s="23"/>
      <c r="AK140" s="23"/>
      <c r="AL140" s="23"/>
      <c r="AM140" s="23"/>
    </row>
    <row r="141" spans="1:40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7"/>
      <c r="Q141" s="46"/>
      <c r="R141" s="47"/>
      <c r="S141" s="47"/>
      <c r="T141" s="47"/>
      <c r="U141" s="47"/>
      <c r="V141" s="47"/>
      <c r="W141" s="47"/>
      <c r="X141" s="47"/>
      <c r="Y141" s="47"/>
      <c r="Z141" s="48"/>
      <c r="AA141" s="48"/>
      <c r="AB141" s="48"/>
      <c r="AC141" s="48"/>
      <c r="AD141" s="47"/>
      <c r="AE141" s="49"/>
      <c r="AF141" s="50"/>
      <c r="AG141" s="30"/>
      <c r="AH141" s="30"/>
      <c r="AI141" s="57"/>
      <c r="AJ141" s="57"/>
      <c r="AK141" s="58"/>
      <c r="AL141" s="50"/>
      <c r="AM141" s="50"/>
    </row>
    <row r="142" spans="1:40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7"/>
      <c r="Q142" s="46"/>
      <c r="R142" s="47"/>
      <c r="S142" s="47"/>
      <c r="T142" s="47"/>
      <c r="U142" s="47"/>
      <c r="V142" s="47"/>
      <c r="W142" s="47"/>
      <c r="X142" s="47"/>
      <c r="Y142" s="47"/>
      <c r="Z142" s="48"/>
      <c r="AA142" s="48"/>
      <c r="AB142" s="48"/>
      <c r="AC142" s="48"/>
      <c r="AD142" s="47"/>
      <c r="AE142" s="49"/>
      <c r="AF142" s="50"/>
      <c r="AG142" s="30"/>
      <c r="AH142" s="30"/>
      <c r="AI142" s="57"/>
      <c r="AJ142" s="57"/>
      <c r="AK142" s="58"/>
      <c r="AL142" s="50"/>
      <c r="AM142" s="50"/>
    </row>
  </sheetData>
  <mergeCells count="1">
    <mergeCell ref="AI5:AM5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888A-703A-41EB-B004-F35BFD8F1DCB}">
  <sheetPr>
    <tabColor theme="4"/>
    <pageSetUpPr autoPageBreaks="0" fitToPage="1"/>
  </sheetPr>
  <dimension ref="A1:BK43"/>
  <sheetViews>
    <sheetView zoomScale="70" zoomScaleNormal="70" workbookViewId="0">
      <pane xSplit="10" ySplit="8" topLeftCell="X9" activePane="bottomRight" state="frozen"/>
      <selection activeCell="AI139" sqref="AI139:AM139"/>
      <selection pane="topRight" activeCell="AI139" sqref="AI139:AM139"/>
      <selection pane="bottomLeft" activeCell="AI139" sqref="AI139:AM139"/>
      <selection pane="bottomRight" activeCell="AI139" sqref="AI139:AM139"/>
    </sheetView>
  </sheetViews>
  <sheetFormatPr defaultColWidth="0" defaultRowHeight="14.25"/>
  <cols>
    <col min="1" max="1" width="12.85546875" style="14" customWidth="1"/>
    <col min="2" max="3" width="1.42578125" style="14" customWidth="1"/>
    <col min="4" max="5" width="23.42578125" style="14" bestFit="1" customWidth="1"/>
    <col min="6" max="6" width="7.7109375" style="14" bestFit="1" customWidth="1"/>
    <col min="7" max="7" width="5.28515625" style="14" bestFit="1" customWidth="1"/>
    <col min="8" max="8" width="17" style="14" bestFit="1" customWidth="1"/>
    <col min="9" max="10" width="31.5703125" style="14" bestFit="1" customWidth="1"/>
    <col min="11" max="12" width="7.42578125" style="14" customWidth="1"/>
    <col min="13" max="13" width="20.7109375" style="14" bestFit="1" customWidth="1"/>
    <col min="14" max="14" width="13.5703125" style="14" bestFit="1" customWidth="1"/>
    <col min="15" max="15" width="18.28515625" style="14" bestFit="1" customWidth="1"/>
    <col min="16" max="16" width="19.42578125" style="14" bestFit="1" customWidth="1"/>
    <col min="17" max="24" width="14.28515625" style="14" bestFit="1" customWidth="1"/>
    <col min="25" max="25" width="19.5703125" style="14" bestFit="1" customWidth="1"/>
    <col min="26" max="26" width="10.7109375" style="14" bestFit="1" customWidth="1"/>
    <col min="27" max="27" width="11.42578125" style="14" bestFit="1" customWidth="1"/>
    <col min="28" max="28" width="20.7109375" style="14" bestFit="1" customWidth="1"/>
    <col min="29" max="29" width="13.5703125" style="14" bestFit="1" customWidth="1"/>
    <col min="30" max="30" width="10.42578125" style="14" bestFit="1" customWidth="1"/>
    <col min="31" max="31" width="11.28515625" style="14" bestFit="1" customWidth="1"/>
    <col min="32" max="33" width="2" style="14" customWidth="1"/>
    <col min="34" max="34" width="9.7109375" style="14" bestFit="1" customWidth="1"/>
    <col min="35" max="39" width="18.42578125" style="23" customWidth="1"/>
    <col min="40" max="45" width="1.42578125" style="14" customWidth="1"/>
    <col min="46" max="63" width="18.42578125" style="14" hidden="1" customWidth="1"/>
    <col min="64" max="16384" width="14" style="14" hidden="1"/>
  </cols>
  <sheetData>
    <row r="1" spans="1:51" s="3" customFormat="1" ht="26.25">
      <c r="A1" s="1" t="s">
        <v>0</v>
      </c>
      <c r="B1" s="2"/>
      <c r="P1" s="4" t="s">
        <v>1</v>
      </c>
      <c r="Q1" s="4"/>
      <c r="R1" s="4"/>
      <c r="S1" s="4"/>
      <c r="T1" s="4"/>
      <c r="U1" s="4"/>
      <c r="V1" s="4"/>
      <c r="W1" s="4"/>
      <c r="X1" s="4"/>
      <c r="Y1" s="4"/>
      <c r="AE1" s="2"/>
      <c r="AI1" s="59"/>
      <c r="AJ1" s="59"/>
      <c r="AK1" s="60"/>
      <c r="AL1" s="59"/>
      <c r="AM1" s="59"/>
      <c r="AY1" s="2"/>
    </row>
    <row r="2" spans="1:51" s="3" customFormat="1" ht="26.25">
      <c r="A2" s="4" t="str">
        <f>[1]Cover!$E$13</f>
        <v>Wales &amp; West Utilities PLC</v>
      </c>
      <c r="B2" s="2"/>
      <c r="AI2" s="59"/>
      <c r="AJ2" s="59"/>
      <c r="AK2" s="59"/>
      <c r="AL2" s="59"/>
      <c r="AM2" s="59"/>
    </row>
    <row r="3" spans="1:51" s="3" customFormat="1" ht="26.25">
      <c r="A3" s="4">
        <f>[1]Cover!$E$15</f>
        <v>2022</v>
      </c>
      <c r="B3" s="4"/>
      <c r="C3" s="4"/>
      <c r="D3" s="4"/>
      <c r="AI3" s="59"/>
      <c r="AJ3" s="59"/>
      <c r="AK3" s="59"/>
      <c r="AL3" s="59"/>
      <c r="AM3" s="59"/>
    </row>
    <row r="4" spans="1:51" s="7" customFormat="1" ht="27" thickBot="1">
      <c r="A4" s="61" t="s">
        <v>89</v>
      </c>
      <c r="B4" s="6"/>
      <c r="AI4" s="62"/>
      <c r="AJ4" s="62"/>
      <c r="AK4" s="62"/>
      <c r="AL4" s="62"/>
      <c r="AM4" s="62"/>
    </row>
    <row r="5" spans="1:51" s="63" customFormat="1" ht="15.75">
      <c r="B5" s="64"/>
      <c r="C5" s="6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F5" s="14"/>
      <c r="AG5" s="14"/>
      <c r="AI5" s="66" t="s">
        <v>3</v>
      </c>
      <c r="AJ5" s="67"/>
      <c r="AK5" s="67"/>
      <c r="AL5" s="67"/>
      <c r="AM5" s="68"/>
    </row>
    <row r="6" spans="1:51" s="63" customFormat="1" ht="15.75">
      <c r="B6" s="64"/>
      <c r="C6" s="64"/>
      <c r="D6" s="16" t="s">
        <v>90</v>
      </c>
      <c r="E6" s="16" t="s">
        <v>91</v>
      </c>
      <c r="F6" s="16" t="s">
        <v>92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6" t="s">
        <v>13</v>
      </c>
      <c r="P6" s="69" t="s">
        <v>14</v>
      </c>
      <c r="Q6" s="69" t="s">
        <v>93</v>
      </c>
      <c r="R6" s="69" t="s">
        <v>15</v>
      </c>
      <c r="S6" s="69" t="s">
        <v>16</v>
      </c>
      <c r="T6" s="69" t="s">
        <v>17</v>
      </c>
      <c r="U6" s="69" t="s">
        <v>18</v>
      </c>
      <c r="V6" s="69" t="s">
        <v>19</v>
      </c>
      <c r="W6" s="69" t="s">
        <v>20</v>
      </c>
      <c r="X6" s="69" t="s">
        <v>21</v>
      </c>
      <c r="Y6" s="69" t="s">
        <v>22</v>
      </c>
      <c r="Z6" s="69" t="s">
        <v>23</v>
      </c>
      <c r="AA6" s="69" t="s">
        <v>24</v>
      </c>
      <c r="AB6" s="69" t="s">
        <v>25</v>
      </c>
      <c r="AC6" s="69" t="s">
        <v>26</v>
      </c>
      <c r="AD6" s="69" t="s">
        <v>27</v>
      </c>
      <c r="AE6" s="70" t="s">
        <v>28</v>
      </c>
      <c r="AF6" s="71"/>
      <c r="AG6" s="71"/>
      <c r="AH6" s="72" t="s">
        <v>29</v>
      </c>
      <c r="AI6" s="73">
        <v>2022</v>
      </c>
      <c r="AJ6" s="74">
        <v>2023</v>
      </c>
      <c r="AK6" s="74">
        <v>2024</v>
      </c>
      <c r="AL6" s="74">
        <v>2025</v>
      </c>
      <c r="AM6" s="75">
        <v>2026</v>
      </c>
    </row>
    <row r="7" spans="1:51" s="63" customForma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23"/>
      <c r="AJ7" s="23"/>
      <c r="AK7" s="23"/>
      <c r="AL7" s="23"/>
      <c r="AM7" s="23"/>
    </row>
    <row r="8" spans="1:51" s="63" customFormat="1" ht="18">
      <c r="A8" s="76"/>
      <c r="B8" s="77" t="s">
        <v>94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8"/>
      <c r="AJ8" s="78"/>
      <c r="AK8" s="78"/>
      <c r="AL8" s="78"/>
      <c r="AM8" s="78"/>
    </row>
    <row r="9" spans="1:51" s="63" customForma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Z9" s="80"/>
      <c r="AA9" s="80"/>
      <c r="AB9" s="80"/>
      <c r="AC9" s="80"/>
      <c r="AD9" s="80"/>
      <c r="AE9" s="49"/>
      <c r="AF9" s="81"/>
      <c r="AG9" s="82"/>
      <c r="AH9" s="82"/>
      <c r="AI9" s="83"/>
      <c r="AJ9" s="83"/>
      <c r="AK9" s="58"/>
      <c r="AL9" s="81"/>
      <c r="AM9" s="81"/>
    </row>
    <row r="10" spans="1:51" s="63" customFormat="1" ht="15">
      <c r="A10" s="79"/>
      <c r="B10" s="79"/>
      <c r="C10" s="27" t="s">
        <v>95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84"/>
      <c r="AJ10" s="84"/>
      <c r="AK10" s="84"/>
      <c r="AL10" s="84"/>
      <c r="AM10" s="84"/>
    </row>
    <row r="11" spans="1:51" s="63" customForma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Z11" s="80"/>
      <c r="AA11" s="80"/>
      <c r="AB11" s="80"/>
      <c r="AC11" s="80"/>
      <c r="AD11" s="80"/>
      <c r="AE11" s="49"/>
      <c r="AF11" s="81"/>
      <c r="AG11" s="82"/>
      <c r="AH11" s="82"/>
      <c r="AI11" s="83"/>
      <c r="AJ11" s="83"/>
      <c r="AK11" s="58"/>
      <c r="AL11" s="81"/>
      <c r="AM11" s="81"/>
    </row>
    <row r="12" spans="1:51" s="63" customFormat="1">
      <c r="A12" s="14"/>
      <c r="B12" s="14"/>
      <c r="C12" s="14"/>
      <c r="D12" s="31"/>
      <c r="E12" s="14"/>
      <c r="F12" s="31"/>
      <c r="G12" s="31"/>
      <c r="H12" s="31"/>
      <c r="I12" s="31" t="s">
        <v>96</v>
      </c>
      <c r="J12" s="14" t="s">
        <v>97</v>
      </c>
      <c r="K12" s="31"/>
      <c r="L12" s="31"/>
      <c r="M12" s="82"/>
      <c r="N12" s="31"/>
      <c r="O12" s="31"/>
      <c r="Z12" s="85"/>
      <c r="AA12" s="85"/>
      <c r="AB12" s="85"/>
      <c r="AC12" s="85"/>
      <c r="AD12" s="85"/>
      <c r="AE12" s="49"/>
      <c r="AF12" s="63" t="s">
        <v>1</v>
      </c>
      <c r="AH12" s="63" t="s">
        <v>98</v>
      </c>
      <c r="AI12" s="86">
        <f>'[1]9.03 ODI_Interruption'!AI19</f>
        <v>37115</v>
      </c>
      <c r="AJ12" s="86">
        <f>'[1]9.03 ODI_Interruption'!AJ19</f>
        <v>0</v>
      </c>
      <c r="AK12" s="86">
        <f>'[1]9.03 ODI_Interruption'!AK19</f>
        <v>0</v>
      </c>
      <c r="AL12" s="86">
        <f>'[1]9.03 ODI_Interruption'!AL19</f>
        <v>0</v>
      </c>
      <c r="AM12" s="86">
        <f>'[1]9.03 ODI_Interruption'!AM19</f>
        <v>0</v>
      </c>
    </row>
    <row r="13" spans="1:51" s="63" customFormat="1">
      <c r="A13" s="14"/>
      <c r="B13" s="14"/>
      <c r="C13" s="14"/>
      <c r="D13" s="31"/>
      <c r="E13" s="14"/>
      <c r="F13" s="31"/>
      <c r="G13" s="31"/>
      <c r="H13" s="31"/>
      <c r="I13" s="31" t="s">
        <v>99</v>
      </c>
      <c r="J13" s="14" t="s">
        <v>97</v>
      </c>
      <c r="K13" s="31"/>
      <c r="L13" s="31"/>
      <c r="M13" s="87"/>
      <c r="N13" s="31"/>
      <c r="O13" s="31"/>
      <c r="Z13" s="85"/>
      <c r="AA13" s="85"/>
      <c r="AB13" s="85"/>
      <c r="AC13" s="85"/>
      <c r="AD13" s="85"/>
      <c r="AE13" s="49"/>
      <c r="AF13" s="63" t="s">
        <v>1</v>
      </c>
      <c r="AH13" s="63" t="s">
        <v>98</v>
      </c>
      <c r="AI13" s="86" cm="1">
        <f t="array" ref="AI13:AM13">'[1]9.03 ODI_Interruption'!AI39:AM39</f>
        <v>51</v>
      </c>
      <c r="AJ13" s="88">
        <v>0</v>
      </c>
      <c r="AK13" s="88">
        <v>0</v>
      </c>
      <c r="AL13" s="88">
        <v>0</v>
      </c>
      <c r="AM13" s="88">
        <v>0</v>
      </c>
    </row>
    <row r="14" spans="1:51" s="63" customFormat="1">
      <c r="A14" s="14"/>
      <c r="B14" s="14"/>
      <c r="C14" s="14"/>
      <c r="D14" s="31"/>
      <c r="E14" s="14"/>
      <c r="F14" s="31"/>
      <c r="G14" s="31"/>
      <c r="H14" s="31"/>
      <c r="I14" s="31" t="s">
        <v>100</v>
      </c>
      <c r="J14" s="14" t="s">
        <v>97</v>
      </c>
      <c r="K14" s="31"/>
      <c r="L14" s="31"/>
      <c r="M14" s="87"/>
      <c r="N14" s="31"/>
      <c r="O14" s="31"/>
      <c r="Z14" s="85"/>
      <c r="AA14" s="85"/>
      <c r="AB14" s="85"/>
      <c r="AC14" s="85"/>
      <c r="AD14" s="85"/>
      <c r="AE14" s="49"/>
      <c r="AH14" s="63" t="s">
        <v>98</v>
      </c>
      <c r="AI14" s="86" cm="1">
        <f t="array" ref="AI14:AM14">'[1]9.03 ODI_Interruption'!AI49:AM49</f>
        <v>7273</v>
      </c>
      <c r="AJ14" s="88">
        <v>0</v>
      </c>
      <c r="AK14" s="88">
        <v>0</v>
      </c>
      <c r="AL14" s="88">
        <v>0</v>
      </c>
      <c r="AM14" s="88">
        <v>0</v>
      </c>
    </row>
    <row r="15" spans="1:51" s="63" customFormat="1">
      <c r="A15" s="14"/>
      <c r="B15" s="14"/>
      <c r="C15" s="14"/>
      <c r="D15" s="31"/>
      <c r="E15" s="14"/>
      <c r="F15" s="31"/>
      <c r="G15" s="31"/>
      <c r="H15" s="31"/>
      <c r="I15" s="31" t="s">
        <v>101</v>
      </c>
      <c r="J15" s="14" t="s">
        <v>97</v>
      </c>
      <c r="K15" s="31"/>
      <c r="L15" s="31"/>
      <c r="M15" s="87"/>
      <c r="N15" s="31"/>
      <c r="O15" s="31"/>
      <c r="R15" s="14"/>
      <c r="Z15" s="85"/>
      <c r="AA15" s="85"/>
      <c r="AB15" s="85"/>
      <c r="AC15" s="85"/>
      <c r="AD15" s="85"/>
      <c r="AF15" s="63" t="s">
        <v>1</v>
      </c>
      <c r="AH15" s="63" t="s">
        <v>98</v>
      </c>
      <c r="AI15" s="89">
        <f>SUM(AI12:AI14)</f>
        <v>44439</v>
      </c>
      <c r="AJ15" s="89">
        <f t="shared" ref="AJ15:AM15" si="0">SUM(AJ12:AJ14)</f>
        <v>0</v>
      </c>
      <c r="AK15" s="89">
        <f t="shared" si="0"/>
        <v>0</v>
      </c>
      <c r="AL15" s="89">
        <f t="shared" si="0"/>
        <v>0</v>
      </c>
      <c r="AM15" s="89">
        <f t="shared" si="0"/>
        <v>0</v>
      </c>
    </row>
    <row r="16" spans="1:51" s="63" customFormat="1">
      <c r="A16" s="14"/>
      <c r="B16" s="14"/>
      <c r="C16" s="14"/>
      <c r="D16" s="31"/>
      <c r="E16" s="14"/>
      <c r="F16" s="31"/>
      <c r="G16" s="31"/>
      <c r="H16" s="31"/>
      <c r="I16" s="31"/>
      <c r="J16" s="31"/>
      <c r="K16" s="31"/>
      <c r="L16" s="31"/>
      <c r="M16" s="87"/>
      <c r="N16" s="31"/>
      <c r="O16" s="31"/>
      <c r="R16" s="14"/>
      <c r="Z16" s="85"/>
      <c r="AA16" s="85"/>
      <c r="AB16" s="85"/>
      <c r="AC16" s="85"/>
      <c r="AD16" s="85"/>
      <c r="AE16" s="85"/>
      <c r="AF16" s="85"/>
      <c r="AG16" s="85"/>
      <c r="AH16" s="85"/>
      <c r="AI16" s="65"/>
      <c r="AJ16" s="65"/>
      <c r="AK16" s="65"/>
      <c r="AL16" s="65"/>
      <c r="AM16" s="65"/>
    </row>
    <row r="17" spans="1:39" s="63" customFormat="1" ht="15">
      <c r="A17" s="79"/>
      <c r="B17" s="79"/>
      <c r="C17" s="27" t="s">
        <v>102</v>
      </c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84"/>
      <c r="AJ17" s="84"/>
      <c r="AK17" s="84"/>
      <c r="AL17" s="84"/>
      <c r="AM17" s="84"/>
    </row>
    <row r="18" spans="1:39" s="63" customForma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Z18" s="80"/>
      <c r="AA18" s="80"/>
      <c r="AB18" s="80"/>
      <c r="AC18" s="80"/>
      <c r="AD18" s="80"/>
      <c r="AE18" s="49"/>
      <c r="AF18" s="81"/>
      <c r="AG18" s="82"/>
      <c r="AH18" s="82"/>
      <c r="AI18" s="83"/>
      <c r="AJ18" s="83"/>
      <c r="AK18" s="58"/>
      <c r="AL18" s="81"/>
      <c r="AM18" s="81"/>
    </row>
    <row r="19" spans="1:39" s="63" customFormat="1">
      <c r="A19" s="14"/>
      <c r="B19" s="14"/>
      <c r="C19" s="14"/>
      <c r="D19" s="31"/>
      <c r="E19" s="14"/>
      <c r="F19" s="31"/>
      <c r="G19" s="31"/>
      <c r="H19" s="31"/>
      <c r="I19" s="31" t="s">
        <v>96</v>
      </c>
      <c r="J19" s="14" t="s">
        <v>97</v>
      </c>
      <c r="K19" s="31"/>
      <c r="L19" s="31"/>
      <c r="M19" s="82"/>
      <c r="N19" s="31"/>
      <c r="O19" s="31"/>
      <c r="Z19" s="85"/>
      <c r="AA19" s="85"/>
      <c r="AB19" s="85"/>
      <c r="AC19" s="85"/>
      <c r="AD19" s="85"/>
      <c r="AE19" s="49"/>
      <c r="AF19" s="63" t="s">
        <v>1</v>
      </c>
      <c r="AH19" s="63" t="s">
        <v>103</v>
      </c>
      <c r="AI19" s="86">
        <f>'[1]9.03 ODI_Interruption'!AI25</f>
        <v>6219260.0033210013</v>
      </c>
      <c r="AJ19" s="86">
        <f>'[1]9.03 ODI_Interruption'!AJ25</f>
        <v>0</v>
      </c>
      <c r="AK19" s="86">
        <f>'[1]9.03 ODI_Interruption'!AK25</f>
        <v>0</v>
      </c>
      <c r="AL19" s="86">
        <f>'[1]9.03 ODI_Interruption'!AL25</f>
        <v>0</v>
      </c>
      <c r="AM19" s="86">
        <f>'[1]9.03 ODI_Interruption'!AM25</f>
        <v>0</v>
      </c>
    </row>
    <row r="20" spans="1:39" s="63" customFormat="1">
      <c r="A20" s="14"/>
      <c r="B20" s="14"/>
      <c r="C20" s="14"/>
      <c r="D20" s="31"/>
      <c r="E20" s="14"/>
      <c r="F20" s="31"/>
      <c r="G20" s="31"/>
      <c r="H20" s="31"/>
      <c r="I20" s="31" t="s">
        <v>99</v>
      </c>
      <c r="J20" s="14" t="s">
        <v>97</v>
      </c>
      <c r="K20" s="31"/>
      <c r="L20" s="31"/>
      <c r="M20" s="87"/>
      <c r="N20" s="31"/>
      <c r="O20" s="31"/>
      <c r="Z20" s="85"/>
      <c r="AA20" s="85"/>
      <c r="AB20" s="85"/>
      <c r="AC20" s="85"/>
      <c r="AD20" s="85"/>
      <c r="AE20" s="49"/>
      <c r="AF20" s="63" t="s">
        <v>1</v>
      </c>
      <c r="AH20" s="63" t="s">
        <v>103</v>
      </c>
      <c r="AI20" s="86">
        <f>'[1]9.03 ODI_Interruption'!AI61</f>
        <v>170753</v>
      </c>
      <c r="AJ20" s="86">
        <f>'[1]9.03 ODI_Interruption'!AJ61</f>
        <v>0</v>
      </c>
      <c r="AK20" s="86">
        <f>'[1]9.03 ODI_Interruption'!AK61</f>
        <v>0</v>
      </c>
      <c r="AL20" s="86">
        <f>'[1]9.03 ODI_Interruption'!AL61</f>
        <v>0</v>
      </c>
      <c r="AM20" s="86">
        <f>'[1]9.03 ODI_Interruption'!AM61</f>
        <v>0</v>
      </c>
    </row>
    <row r="21" spans="1:39" s="63" customFormat="1">
      <c r="A21" s="14"/>
      <c r="B21" s="14"/>
      <c r="C21" s="14"/>
      <c r="D21" s="31"/>
      <c r="E21" s="14"/>
      <c r="F21" s="31"/>
      <c r="G21" s="31"/>
      <c r="H21" s="31"/>
      <c r="I21" s="31" t="s">
        <v>100</v>
      </c>
      <c r="J21" s="14" t="s">
        <v>97</v>
      </c>
      <c r="K21" s="31"/>
      <c r="L21" s="31"/>
      <c r="M21" s="87"/>
      <c r="N21" s="31"/>
      <c r="O21" s="31"/>
      <c r="Z21" s="85"/>
      <c r="AA21" s="85"/>
      <c r="AB21" s="85"/>
      <c r="AC21" s="85"/>
      <c r="AD21" s="85"/>
      <c r="AE21" s="49"/>
      <c r="AH21" s="63" t="s">
        <v>103</v>
      </c>
      <c r="AI21" s="86">
        <f>'[1]9.03 ODI_Interruption'!AI71</f>
        <v>3685347.0666672764</v>
      </c>
      <c r="AJ21" s="86">
        <f>'[1]9.03 ODI_Interruption'!AJ71</f>
        <v>0</v>
      </c>
      <c r="AK21" s="86">
        <f>'[1]9.03 ODI_Interruption'!AK71</f>
        <v>0</v>
      </c>
      <c r="AL21" s="86">
        <f>'[1]9.03 ODI_Interruption'!AL71</f>
        <v>0</v>
      </c>
      <c r="AM21" s="86">
        <f>'[1]9.03 ODI_Interruption'!AM71</f>
        <v>0</v>
      </c>
    </row>
    <row r="22" spans="1:39" s="63" customFormat="1">
      <c r="A22" s="14"/>
      <c r="B22" s="14"/>
      <c r="C22" s="14"/>
      <c r="D22" s="31"/>
      <c r="E22" s="14"/>
      <c r="F22" s="31"/>
      <c r="G22" s="31"/>
      <c r="H22" s="31"/>
      <c r="I22" s="31" t="s">
        <v>101</v>
      </c>
      <c r="J22" s="14" t="s">
        <v>97</v>
      </c>
      <c r="K22" s="31"/>
      <c r="L22" s="31"/>
      <c r="M22" s="87"/>
      <c r="N22" s="31"/>
      <c r="O22" s="31"/>
      <c r="R22" s="14"/>
      <c r="Z22" s="85"/>
      <c r="AA22" s="85"/>
      <c r="AB22" s="85"/>
      <c r="AC22" s="85"/>
      <c r="AD22" s="85"/>
      <c r="AF22" s="63" t="s">
        <v>1</v>
      </c>
      <c r="AH22" s="63" t="s">
        <v>103</v>
      </c>
      <c r="AI22" s="89">
        <f>SUM(AI19:AI21)</f>
        <v>10075360.069988277</v>
      </c>
      <c r="AJ22" s="89">
        <f t="shared" ref="AJ22:AM22" si="1">SUM(AJ19:AJ21)</f>
        <v>0</v>
      </c>
      <c r="AK22" s="89">
        <f t="shared" si="1"/>
        <v>0</v>
      </c>
      <c r="AL22" s="89">
        <f t="shared" si="1"/>
        <v>0</v>
      </c>
      <c r="AM22" s="89">
        <f t="shared" si="1"/>
        <v>0</v>
      </c>
    </row>
    <row r="23" spans="1:39" s="63" customFormat="1" ht="15">
      <c r="A23" s="33"/>
      <c r="B23" s="33"/>
      <c r="C23" s="33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/>
      <c r="Q23" s="91"/>
      <c r="R23" s="33"/>
      <c r="S23" s="91"/>
      <c r="T23" s="91"/>
      <c r="U23" s="91"/>
      <c r="V23" s="91"/>
      <c r="W23" s="91"/>
      <c r="X23" s="91"/>
      <c r="Y23" s="91"/>
      <c r="Z23" s="92"/>
      <c r="AA23" s="92"/>
      <c r="AB23" s="92"/>
      <c r="AC23" s="92"/>
      <c r="AD23" s="92"/>
      <c r="AE23" s="93"/>
      <c r="AF23" s="94"/>
      <c r="AG23" s="90"/>
      <c r="AH23" s="90"/>
      <c r="AI23" s="83"/>
      <c r="AJ23" s="83"/>
      <c r="AK23" s="58"/>
      <c r="AL23" s="81"/>
      <c r="AM23" s="81"/>
    </row>
    <row r="24" spans="1:39" s="63" customFormat="1" ht="15">
      <c r="A24" s="79"/>
      <c r="B24" s="79"/>
      <c r="C24" s="27" t="s">
        <v>104</v>
      </c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84"/>
      <c r="AJ24" s="84"/>
      <c r="AK24" s="84"/>
      <c r="AL24" s="84"/>
      <c r="AM24" s="84"/>
    </row>
    <row r="25" spans="1:39" s="63" customForma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Z25" s="80"/>
      <c r="AA25" s="80"/>
      <c r="AB25" s="80"/>
      <c r="AC25" s="80"/>
      <c r="AD25" s="80"/>
      <c r="AE25" s="49"/>
      <c r="AF25" s="81"/>
      <c r="AG25" s="82"/>
      <c r="AH25" s="82"/>
      <c r="AI25" s="83"/>
      <c r="AJ25" s="83"/>
      <c r="AK25" s="58"/>
      <c r="AL25" s="81"/>
      <c r="AM25" s="81"/>
    </row>
    <row r="26" spans="1:39" s="63" customFormat="1">
      <c r="A26" s="14"/>
      <c r="B26" s="14"/>
      <c r="C26" s="14"/>
      <c r="D26" s="31"/>
      <c r="E26" s="14"/>
      <c r="F26" s="31"/>
      <c r="G26" s="31"/>
      <c r="H26" s="31"/>
      <c r="I26" s="31" t="s">
        <v>96</v>
      </c>
      <c r="J26" s="14" t="s">
        <v>97</v>
      </c>
      <c r="K26" s="31"/>
      <c r="L26" s="31"/>
      <c r="M26" s="82"/>
      <c r="N26" s="31"/>
      <c r="O26" s="31"/>
      <c r="Z26" s="85"/>
      <c r="AA26" s="85"/>
      <c r="AB26" s="85"/>
      <c r="AC26" s="85"/>
      <c r="AD26" s="85"/>
      <c r="AE26" s="49"/>
      <c r="AF26" s="63" t="s">
        <v>1</v>
      </c>
      <c r="AH26" s="63" t="s">
        <v>103</v>
      </c>
      <c r="AI26" s="95">
        <f t="shared" ref="AI26:AM28" si="2">IFERROR(AI19/AI12,0)</f>
        <v>167.56729094223363</v>
      </c>
      <c r="AJ26" s="95">
        <f t="shared" si="2"/>
        <v>0</v>
      </c>
      <c r="AK26" s="95">
        <f t="shared" si="2"/>
        <v>0</v>
      </c>
      <c r="AL26" s="95">
        <f t="shared" si="2"/>
        <v>0</v>
      </c>
      <c r="AM26" s="95">
        <f t="shared" si="2"/>
        <v>0</v>
      </c>
    </row>
    <row r="27" spans="1:39" s="63" customFormat="1">
      <c r="A27" s="14"/>
      <c r="B27" s="14"/>
      <c r="C27" s="14"/>
      <c r="D27" s="31"/>
      <c r="E27" s="14"/>
      <c r="F27" s="31"/>
      <c r="G27" s="31"/>
      <c r="H27" s="31"/>
      <c r="I27" s="31" t="s">
        <v>99</v>
      </c>
      <c r="J27" s="14" t="s">
        <v>97</v>
      </c>
      <c r="K27" s="31"/>
      <c r="L27" s="31"/>
      <c r="M27" s="87"/>
      <c r="N27" s="31"/>
      <c r="O27" s="31"/>
      <c r="Z27" s="85"/>
      <c r="AA27" s="85"/>
      <c r="AB27" s="85"/>
      <c r="AC27" s="85"/>
      <c r="AD27" s="85"/>
      <c r="AE27" s="49"/>
      <c r="AF27" s="63" t="s">
        <v>1</v>
      </c>
      <c r="AH27" s="63" t="s">
        <v>103</v>
      </c>
      <c r="AI27" s="95">
        <f t="shared" si="2"/>
        <v>3348.0980392156862</v>
      </c>
      <c r="AJ27" s="95">
        <f t="shared" si="2"/>
        <v>0</v>
      </c>
      <c r="AK27" s="95">
        <f t="shared" si="2"/>
        <v>0</v>
      </c>
      <c r="AL27" s="95">
        <f t="shared" si="2"/>
        <v>0</v>
      </c>
      <c r="AM27" s="95">
        <f t="shared" si="2"/>
        <v>0</v>
      </c>
    </row>
    <row r="28" spans="1:39" s="63" customFormat="1">
      <c r="A28" s="14"/>
      <c r="B28" s="14"/>
      <c r="C28" s="14"/>
      <c r="D28" s="31"/>
      <c r="E28" s="14"/>
      <c r="F28" s="31"/>
      <c r="G28" s="31"/>
      <c r="H28" s="31"/>
      <c r="I28" s="31" t="s">
        <v>100</v>
      </c>
      <c r="J28" s="14" t="s">
        <v>97</v>
      </c>
      <c r="K28" s="31"/>
      <c r="L28" s="31"/>
      <c r="M28" s="87"/>
      <c r="N28" s="31"/>
      <c r="O28" s="31"/>
      <c r="Z28" s="85"/>
      <c r="AA28" s="85"/>
      <c r="AB28" s="85"/>
      <c r="AC28" s="85"/>
      <c r="AD28" s="85"/>
      <c r="AE28" s="49"/>
      <c r="AH28" s="63" t="s">
        <v>103</v>
      </c>
      <c r="AI28" s="95">
        <f t="shared" si="2"/>
        <v>506.71621980850767</v>
      </c>
      <c r="AJ28" s="95">
        <f t="shared" si="2"/>
        <v>0</v>
      </c>
      <c r="AK28" s="95">
        <f t="shared" si="2"/>
        <v>0</v>
      </c>
      <c r="AL28" s="95">
        <f t="shared" si="2"/>
        <v>0</v>
      </c>
      <c r="AM28" s="95">
        <f t="shared" si="2"/>
        <v>0</v>
      </c>
    </row>
    <row r="29" spans="1:39" s="63" customFormat="1">
      <c r="A29" s="14"/>
      <c r="B29" s="14"/>
      <c r="C29" s="14"/>
      <c r="D29" s="31"/>
      <c r="E29" s="14"/>
      <c r="F29" s="31"/>
      <c r="G29" s="31"/>
      <c r="H29" s="31"/>
      <c r="I29" s="31"/>
      <c r="J29" s="14"/>
      <c r="K29" s="31"/>
      <c r="L29" s="31"/>
      <c r="M29" s="87"/>
      <c r="N29" s="31"/>
      <c r="O29" s="31"/>
      <c r="R29" s="14"/>
      <c r="Z29" s="85"/>
      <c r="AA29" s="85"/>
      <c r="AB29" s="85"/>
      <c r="AC29" s="85"/>
      <c r="AD29" s="85"/>
      <c r="AE29" s="85"/>
      <c r="AF29" s="85"/>
      <c r="AG29" s="85"/>
      <c r="AH29" s="85"/>
      <c r="AI29" s="65"/>
      <c r="AJ29" s="65"/>
      <c r="AK29" s="65"/>
      <c r="AL29" s="65"/>
      <c r="AM29" s="65"/>
    </row>
    <row r="30" spans="1:39" s="63" customFormat="1" ht="18">
      <c r="A30" s="76"/>
      <c r="B30" s="77" t="s">
        <v>105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8"/>
      <c r="AJ30" s="78"/>
      <c r="AK30" s="78"/>
      <c r="AL30" s="78"/>
      <c r="AM30" s="78"/>
    </row>
    <row r="31" spans="1:39" s="63" customForma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3"/>
      <c r="AJ31" s="23"/>
      <c r="AK31" s="23"/>
      <c r="AL31" s="23"/>
      <c r="AM31" s="23"/>
    </row>
    <row r="32" spans="1:39" s="63" customForma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3"/>
      <c r="AJ32" s="23"/>
      <c r="AK32" s="23"/>
      <c r="AL32" s="23"/>
      <c r="AM32" s="23"/>
    </row>
    <row r="33" spans="1:39" s="63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3"/>
      <c r="AJ33" s="23"/>
      <c r="AK33" s="23"/>
      <c r="AL33" s="23"/>
      <c r="AM33" s="23"/>
    </row>
    <row r="41" spans="1:39">
      <c r="C41" s="41"/>
    </row>
    <row r="43" spans="1:39" ht="13.5" customHeight="1"/>
  </sheetData>
  <pageMargins left="0.70866141732283472" right="0.70866141732283472" top="0.74803149606299213" bottom="0.74803149606299213" header="0.31496062992125984" footer="0.31496062992125984"/>
  <pageSetup paperSize="8" scale="67" fitToWidth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CE7C-AD7E-4A01-805D-97FF62E2795D}">
  <sheetPr>
    <tabColor theme="4"/>
    <pageSetUpPr autoPageBreaks="0" fitToPage="1"/>
  </sheetPr>
  <dimension ref="A1:BR76"/>
  <sheetViews>
    <sheetView zoomScale="70" zoomScaleNormal="70" workbookViewId="0">
      <pane xSplit="10" ySplit="8" topLeftCell="K9" activePane="bottomRight" state="frozen"/>
      <selection activeCell="AI139" sqref="AI139:AM139"/>
      <selection pane="topRight" activeCell="AI139" sqref="AI139:AM139"/>
      <selection pane="bottomLeft" activeCell="AI139" sqref="AI139:AM139"/>
      <selection pane="bottomRight" activeCell="AI139" sqref="AI139:AM139"/>
    </sheetView>
  </sheetViews>
  <sheetFormatPr defaultColWidth="0" defaultRowHeight="14.25"/>
  <cols>
    <col min="1" max="1" width="12.85546875" style="14" customWidth="1"/>
    <col min="2" max="3" width="1.42578125" style="14" customWidth="1"/>
    <col min="4" max="4" width="23.42578125" style="14" bestFit="1" customWidth="1"/>
    <col min="5" max="14" width="0.5703125" style="14" customWidth="1"/>
    <col min="15" max="17" width="30.28515625" style="14" customWidth="1"/>
    <col min="18" max="21" width="2.42578125" style="14" customWidth="1"/>
    <col min="22" max="25" width="1" style="14" customWidth="1"/>
    <col min="26" max="26" width="3.7109375" style="14" customWidth="1"/>
    <col min="27" max="31" width="1" style="14" customWidth="1"/>
    <col min="32" max="32" width="2" style="14" customWidth="1"/>
    <col min="33" max="33" width="1" style="14" customWidth="1"/>
    <col min="34" max="34" width="18.7109375" style="14" customWidth="1"/>
    <col min="35" max="39" width="13.7109375" style="14" customWidth="1"/>
    <col min="40" max="40" width="13" style="14" bestFit="1" customWidth="1"/>
    <col min="41" max="45" width="1.42578125" style="14" customWidth="1"/>
    <col min="46" max="63" width="18.42578125" style="14" hidden="1" customWidth="1"/>
    <col min="64" max="16384" width="14" style="14" hidden="1"/>
  </cols>
  <sheetData>
    <row r="1" spans="1:70" s="3" customFormat="1" ht="26.25">
      <c r="A1" s="1" t="s">
        <v>0</v>
      </c>
      <c r="B1" s="2"/>
      <c r="P1" s="4" t="s">
        <v>1</v>
      </c>
      <c r="Q1" s="4"/>
      <c r="R1" s="4"/>
      <c r="S1" s="4"/>
      <c r="T1" s="4"/>
      <c r="U1" s="4"/>
      <c r="V1" s="4"/>
      <c r="W1" s="4"/>
      <c r="X1" s="4"/>
      <c r="Y1" s="4"/>
      <c r="AE1" s="2"/>
      <c r="AK1" s="2"/>
      <c r="AY1" s="2"/>
    </row>
    <row r="2" spans="1:70" s="3" customFormat="1" ht="26.25">
      <c r="A2" s="4" t="str">
        <f>[1]Cover!$E$13</f>
        <v>Wales &amp; West Utilities PLC</v>
      </c>
      <c r="B2" s="2"/>
    </row>
    <row r="3" spans="1:70" s="3" customFormat="1" ht="26.25">
      <c r="A3" s="4">
        <f>[1]Cover!$E$15</f>
        <v>2022</v>
      </c>
      <c r="B3" s="4"/>
      <c r="C3" s="4"/>
      <c r="D3" s="4"/>
    </row>
    <row r="4" spans="1:70" s="7" customFormat="1" ht="27" thickBot="1">
      <c r="A4" s="61" t="s">
        <v>106</v>
      </c>
      <c r="B4" s="6"/>
    </row>
    <row r="5" spans="1:70" ht="15.75">
      <c r="A5" s="63"/>
      <c r="B5" s="64"/>
      <c r="C5" s="6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3"/>
      <c r="AH5" s="63"/>
      <c r="AI5" s="96" t="s">
        <v>3</v>
      </c>
      <c r="AJ5" s="97"/>
      <c r="AK5" s="97"/>
      <c r="AL5" s="97"/>
      <c r="AM5" s="98"/>
      <c r="AN5" s="63"/>
      <c r="AO5" s="63"/>
      <c r="AP5" s="63"/>
      <c r="AQ5" s="63"/>
      <c r="AR5" s="63"/>
      <c r="AS5" s="63"/>
      <c r="AT5" s="65"/>
      <c r="AU5" s="65"/>
      <c r="AV5" s="65"/>
      <c r="AW5" s="65"/>
      <c r="AX5" s="65"/>
      <c r="AY5" s="63"/>
      <c r="AZ5" s="63"/>
      <c r="BA5" s="63"/>
      <c r="BB5" s="63"/>
      <c r="BC5" s="63"/>
      <c r="BD5" s="63"/>
      <c r="BE5" s="63"/>
      <c r="BF5" s="63"/>
      <c r="BG5" s="65"/>
      <c r="BH5" s="65"/>
      <c r="BI5" s="65"/>
      <c r="BJ5" s="65"/>
      <c r="BK5" s="65"/>
    </row>
    <row r="6" spans="1:70" ht="15.75">
      <c r="A6" s="63"/>
      <c r="B6" s="64"/>
      <c r="C6" s="64"/>
      <c r="D6" s="16" t="s">
        <v>90</v>
      </c>
      <c r="E6" s="16" t="s">
        <v>91</v>
      </c>
      <c r="F6" s="16" t="s">
        <v>92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6" t="s">
        <v>13</v>
      </c>
      <c r="P6" s="69" t="s">
        <v>14</v>
      </c>
      <c r="Q6" s="69" t="s">
        <v>93</v>
      </c>
      <c r="R6" s="69" t="s">
        <v>15</v>
      </c>
      <c r="S6" s="69" t="s">
        <v>16</v>
      </c>
      <c r="T6" s="69" t="s">
        <v>17</v>
      </c>
      <c r="U6" s="69" t="s">
        <v>18</v>
      </c>
      <c r="V6" s="69" t="s">
        <v>19</v>
      </c>
      <c r="W6" s="69" t="s">
        <v>20</v>
      </c>
      <c r="X6" s="69" t="s">
        <v>21</v>
      </c>
      <c r="Y6" s="69" t="s">
        <v>22</v>
      </c>
      <c r="Z6" s="69" t="s">
        <v>23</v>
      </c>
      <c r="AA6" s="69" t="s">
        <v>24</v>
      </c>
      <c r="AB6" s="69" t="s">
        <v>25</v>
      </c>
      <c r="AC6" s="69" t="s">
        <v>26</v>
      </c>
      <c r="AD6" s="69" t="s">
        <v>27</v>
      </c>
      <c r="AE6" s="70" t="s">
        <v>28</v>
      </c>
      <c r="AF6" s="71"/>
      <c r="AG6" s="71"/>
      <c r="AH6" s="72" t="s">
        <v>29</v>
      </c>
      <c r="AI6" s="73">
        <v>2022</v>
      </c>
      <c r="AJ6" s="74">
        <v>2023</v>
      </c>
      <c r="AK6" s="74">
        <v>2024</v>
      </c>
      <c r="AL6" s="74">
        <v>2025</v>
      </c>
      <c r="AM6" s="75">
        <v>2026</v>
      </c>
      <c r="AN6" s="63"/>
      <c r="AO6" s="63"/>
      <c r="AP6" s="63"/>
      <c r="AQ6" s="63"/>
      <c r="AR6" s="63"/>
      <c r="AS6" s="63"/>
      <c r="AT6" s="65"/>
      <c r="AU6" s="65"/>
      <c r="AV6" s="65"/>
      <c r="AW6" s="65"/>
      <c r="AX6" s="65"/>
      <c r="AY6" s="63"/>
      <c r="AZ6" s="63"/>
      <c r="BA6" s="63"/>
      <c r="BB6" s="63"/>
      <c r="BC6" s="63"/>
      <c r="BD6" s="63"/>
      <c r="BE6" s="63"/>
      <c r="BF6" s="63"/>
      <c r="BG6" s="65"/>
      <c r="BH6" s="65"/>
      <c r="BI6" s="65"/>
      <c r="BJ6" s="65"/>
      <c r="BK6" s="65"/>
    </row>
    <row r="7" spans="1:70">
      <c r="AN7" s="63"/>
      <c r="AO7" s="63"/>
      <c r="AP7" s="63"/>
      <c r="AQ7" s="63"/>
      <c r="AR7" s="63"/>
      <c r="AS7" s="63"/>
    </row>
    <row r="8" spans="1:70" s="76" customFormat="1" ht="18">
      <c r="B8" s="77" t="s">
        <v>107</v>
      </c>
      <c r="AN8" s="63"/>
      <c r="AO8" s="63"/>
      <c r="AP8" s="63"/>
      <c r="AQ8" s="63"/>
      <c r="AR8" s="63"/>
      <c r="AS8" s="63"/>
    </row>
    <row r="9" spans="1:70" s="79" customFormat="1">
      <c r="P9" s="63"/>
      <c r="Q9" s="63"/>
      <c r="R9" s="63"/>
      <c r="S9" s="63"/>
      <c r="T9" s="63"/>
      <c r="U9" s="63"/>
      <c r="V9" s="63"/>
      <c r="W9" s="63"/>
      <c r="X9" s="63"/>
      <c r="Y9" s="63"/>
      <c r="Z9" s="80"/>
      <c r="AA9" s="80"/>
      <c r="AB9" s="80"/>
      <c r="AC9" s="80"/>
      <c r="AD9" s="80"/>
      <c r="AE9" s="49"/>
      <c r="AF9" s="81"/>
      <c r="AG9" s="82"/>
      <c r="AH9" s="82"/>
      <c r="AK9" s="49"/>
      <c r="AL9" s="81"/>
      <c r="AM9" s="82"/>
      <c r="AN9" s="63"/>
      <c r="AO9" s="63"/>
      <c r="AP9" s="63"/>
      <c r="AQ9" s="63"/>
      <c r="AR9" s="63"/>
      <c r="AS9" s="63"/>
      <c r="AT9" s="82"/>
      <c r="AU9" s="81"/>
      <c r="AV9" s="81"/>
      <c r="AW9" s="81"/>
      <c r="AY9" s="49"/>
      <c r="AZ9" s="81"/>
      <c r="BA9" s="82"/>
      <c r="BB9" s="82"/>
      <c r="BC9" s="82"/>
      <c r="BD9" s="82"/>
      <c r="BE9" s="82"/>
      <c r="BF9" s="82"/>
      <c r="BG9" s="82"/>
      <c r="BH9" s="82"/>
      <c r="BI9" s="81"/>
      <c r="BJ9" s="81"/>
      <c r="BK9" s="81"/>
      <c r="BL9" s="81"/>
      <c r="BM9" s="81"/>
      <c r="BN9" s="81"/>
      <c r="BO9" s="81"/>
      <c r="BP9" s="81"/>
      <c r="BQ9" s="81"/>
      <c r="BR9" s="82"/>
    </row>
    <row r="10" spans="1:70" s="76" customFormat="1" ht="18">
      <c r="B10" s="77" t="s">
        <v>108</v>
      </c>
      <c r="AN10" s="63"/>
      <c r="AO10" s="63"/>
      <c r="AP10" s="63"/>
      <c r="AQ10" s="63"/>
      <c r="AR10" s="63"/>
      <c r="AS10" s="63"/>
    </row>
    <row r="11" spans="1:70" s="79" customFormat="1"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80"/>
      <c r="AA11" s="80"/>
      <c r="AB11" s="80"/>
      <c r="AC11" s="80"/>
      <c r="AD11" s="80"/>
      <c r="AE11" s="49"/>
      <c r="AF11" s="81"/>
      <c r="AG11" s="82"/>
      <c r="AH11" s="82"/>
      <c r="AK11" s="49"/>
      <c r="AL11" s="81"/>
      <c r="AM11" s="82"/>
      <c r="AN11" s="63"/>
      <c r="AO11" s="63"/>
      <c r="AP11" s="63"/>
      <c r="AQ11" s="63"/>
      <c r="AR11" s="63"/>
      <c r="AS11" s="63"/>
      <c r="AT11" s="82"/>
      <c r="AU11" s="81"/>
      <c r="AV11" s="81"/>
      <c r="AW11" s="81"/>
      <c r="AY11" s="49"/>
      <c r="AZ11" s="81"/>
      <c r="BA11" s="82"/>
      <c r="BB11" s="82"/>
      <c r="BC11" s="82"/>
      <c r="BD11" s="82"/>
      <c r="BE11" s="82"/>
      <c r="BF11" s="82"/>
      <c r="BG11" s="82"/>
      <c r="BH11" s="82"/>
      <c r="BI11" s="81"/>
      <c r="BJ11" s="81"/>
      <c r="BK11" s="81"/>
      <c r="BL11" s="81"/>
      <c r="BM11" s="81"/>
      <c r="BN11" s="81"/>
      <c r="BO11" s="81"/>
      <c r="BP11" s="81"/>
      <c r="BQ11" s="81"/>
      <c r="BR11" s="82"/>
    </row>
    <row r="12" spans="1:70">
      <c r="D12" s="31"/>
      <c r="F12" s="31"/>
      <c r="G12" s="31"/>
      <c r="H12" s="31"/>
      <c r="K12" s="31"/>
      <c r="L12" s="31"/>
      <c r="M12" s="82"/>
      <c r="N12" s="31"/>
      <c r="O12" s="31" t="s">
        <v>109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85"/>
      <c r="AA12" s="85"/>
      <c r="AB12" s="85"/>
      <c r="AC12" s="85"/>
      <c r="AD12" s="85"/>
      <c r="AE12" s="49"/>
      <c r="AF12" s="63" t="s">
        <v>1</v>
      </c>
      <c r="AG12" s="63"/>
      <c r="AH12" s="63" t="s">
        <v>110</v>
      </c>
      <c r="AI12" s="99">
        <f>MAX('[1]11.11 Other_PREReports&amp;Repairs'!AI22,'[1]1.08 Forecast Workload'!AI12)</f>
        <v>4105</v>
      </c>
      <c r="AJ12" s="99">
        <f>MAX('[1]11.11 Other_PREReports&amp;Repairs'!AJ22,'[1]1.08 Forecast Workload'!AJ12)</f>
        <v>4733.666666666667</v>
      </c>
      <c r="AK12" s="99">
        <f>MAX('[1]11.11 Other_PREReports&amp;Repairs'!AK22,'[1]1.08 Forecast Workload'!AK12)</f>
        <v>4733.666666666667</v>
      </c>
      <c r="AL12" s="99">
        <f>MAX('[1]11.11 Other_PREReports&amp;Repairs'!AL22,'[1]1.08 Forecast Workload'!AL12)</f>
        <v>4733.666666666667</v>
      </c>
      <c r="AM12" s="99">
        <f>MAX('[1]11.11 Other_PREReports&amp;Repairs'!AM22,'[1]1.08 Forecast Workload'!AM12)</f>
        <v>4733.666666666667</v>
      </c>
      <c r="AN12" s="63"/>
      <c r="AO12" s="63"/>
      <c r="AP12" s="63"/>
      <c r="AQ12" s="63"/>
      <c r="AR12" s="63"/>
      <c r="AS12" s="63"/>
    </row>
    <row r="13" spans="1:70">
      <c r="D13" s="31"/>
      <c r="F13" s="31"/>
      <c r="G13" s="31"/>
      <c r="H13" s="31"/>
      <c r="K13" s="31"/>
      <c r="L13" s="31"/>
      <c r="M13" s="87"/>
      <c r="N13" s="31"/>
      <c r="O13" s="31" t="s">
        <v>111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85"/>
      <c r="AA13" s="85"/>
      <c r="AB13" s="85"/>
      <c r="AC13" s="85"/>
      <c r="AD13" s="85"/>
      <c r="AE13" s="49"/>
      <c r="AF13" s="63" t="s">
        <v>1</v>
      </c>
      <c r="AG13" s="63"/>
      <c r="AH13" s="63" t="s">
        <v>110</v>
      </c>
      <c r="AI13" s="99">
        <f>MAX('[1]11.11 Other_PREReports&amp;Repairs'!AI23,'[1]1.08 Forecast Workload'!AI13)</f>
        <v>5779</v>
      </c>
      <c r="AJ13" s="99">
        <f>MAX('[1]11.11 Other_PREReports&amp;Repairs'!AJ23,'[1]1.08 Forecast Workload'!AJ13)</f>
        <v>5677.666666666667</v>
      </c>
      <c r="AK13" s="99">
        <f>MAX('[1]11.11 Other_PREReports&amp;Repairs'!AK23,'[1]1.08 Forecast Workload'!AK13)</f>
        <v>5677.666666666667</v>
      </c>
      <c r="AL13" s="99">
        <f>MAX('[1]11.11 Other_PREReports&amp;Repairs'!AL23,'[1]1.08 Forecast Workload'!AL13)</f>
        <v>5677.666666666667</v>
      </c>
      <c r="AM13" s="99">
        <f>MAX('[1]11.11 Other_PREReports&amp;Repairs'!AM23,'[1]1.08 Forecast Workload'!AM13)</f>
        <v>5677.666666666667</v>
      </c>
      <c r="AN13" s="63"/>
      <c r="AO13" s="63"/>
      <c r="AP13" s="63"/>
      <c r="AQ13" s="63"/>
      <c r="AR13" s="63"/>
      <c r="AS13" s="63"/>
    </row>
    <row r="14" spans="1:70">
      <c r="D14" s="31"/>
      <c r="F14" s="31"/>
      <c r="G14" s="31"/>
      <c r="H14" s="31"/>
      <c r="K14" s="31"/>
      <c r="L14" s="31"/>
      <c r="M14" s="87"/>
      <c r="N14" s="31"/>
      <c r="O14" s="31" t="s">
        <v>112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85"/>
      <c r="AA14" s="85"/>
      <c r="AB14" s="85"/>
      <c r="AC14" s="85"/>
      <c r="AD14" s="85"/>
      <c r="AE14" s="49"/>
      <c r="AF14" s="63"/>
      <c r="AG14" s="63"/>
      <c r="AH14" s="63" t="s">
        <v>110</v>
      </c>
      <c r="AI14" s="99">
        <f>MAX('[1]4.05 LPGasholders'!AI56,'[1]1.08 Forecast Workload'!AI14)</f>
        <v>0</v>
      </c>
      <c r="AJ14" s="99">
        <f>MAX('[1]4.05 LPGasholders'!AJ56,'[1]1.08 Forecast Workload'!AJ14)</f>
        <v>0</v>
      </c>
      <c r="AK14" s="99">
        <f>MAX('[1]4.05 LPGasholders'!AK56,'[1]1.08 Forecast Workload'!AK14)</f>
        <v>3</v>
      </c>
      <c r="AL14" s="99">
        <f>MAX('[1]4.05 LPGasholders'!AL56,'[1]1.08 Forecast Workload'!AL14)</f>
        <v>0</v>
      </c>
      <c r="AM14" s="99">
        <f>MAX('[1]4.05 LPGasholders'!AM56,'[1]1.08 Forecast Workload'!AM14)</f>
        <v>0</v>
      </c>
      <c r="AN14" s="63"/>
      <c r="AO14" s="63"/>
      <c r="AP14" s="63"/>
      <c r="AQ14" s="63"/>
      <c r="AR14" s="63"/>
      <c r="AS14" s="63"/>
    </row>
    <row r="15" spans="1:70">
      <c r="D15" s="31"/>
      <c r="F15" s="31"/>
      <c r="G15" s="31"/>
      <c r="H15" s="31"/>
      <c r="I15" s="31"/>
      <c r="K15" s="31"/>
      <c r="L15" s="31"/>
      <c r="M15" s="87"/>
      <c r="N15" s="31"/>
      <c r="O15" s="31"/>
      <c r="P15" s="63"/>
      <c r="Q15" s="63"/>
      <c r="S15" s="63"/>
      <c r="T15" s="63"/>
      <c r="U15" s="63"/>
      <c r="V15" s="63"/>
      <c r="W15" s="63"/>
      <c r="X15" s="63"/>
      <c r="Y15" s="63"/>
      <c r="Z15" s="85"/>
      <c r="AA15" s="85"/>
      <c r="AB15" s="85"/>
      <c r="AC15" s="85"/>
      <c r="AD15" s="85"/>
      <c r="AE15" s="63"/>
      <c r="AF15" s="63" t="s">
        <v>1</v>
      </c>
      <c r="AG15" s="63"/>
      <c r="AN15" s="63"/>
      <c r="AO15" s="63"/>
      <c r="AP15" s="63"/>
      <c r="AQ15" s="63"/>
      <c r="AR15" s="63"/>
      <c r="AS15" s="63"/>
    </row>
    <row r="16" spans="1:70" s="85" customFormat="1">
      <c r="A16" s="14"/>
      <c r="B16" s="14"/>
      <c r="C16" s="14"/>
      <c r="D16" s="31"/>
      <c r="E16" s="14"/>
      <c r="F16" s="31"/>
      <c r="G16" s="31"/>
      <c r="H16" s="31"/>
      <c r="I16" s="31"/>
      <c r="J16" s="31"/>
      <c r="K16" s="31"/>
      <c r="L16" s="31"/>
      <c r="M16" s="87"/>
      <c r="N16" s="31"/>
      <c r="O16" s="31"/>
      <c r="P16" s="63"/>
      <c r="Q16" s="63"/>
      <c r="R16" s="14"/>
      <c r="S16" s="63"/>
      <c r="T16" s="63"/>
      <c r="U16" s="63"/>
      <c r="V16" s="63"/>
      <c r="W16" s="63"/>
      <c r="X16" s="63"/>
      <c r="Y16" s="63"/>
      <c r="AN16" s="63"/>
      <c r="AO16" s="63"/>
      <c r="AP16" s="63"/>
      <c r="AQ16" s="63"/>
      <c r="AR16" s="63"/>
      <c r="AS16" s="63"/>
    </row>
    <row r="17" spans="1:70" s="76" customFormat="1" ht="18">
      <c r="B17" s="77" t="s">
        <v>113</v>
      </c>
      <c r="AN17" s="63"/>
      <c r="AO17" s="63"/>
      <c r="AP17" s="63"/>
      <c r="AQ17" s="63"/>
      <c r="AR17" s="63"/>
      <c r="AS17" s="63"/>
    </row>
    <row r="18" spans="1:70" s="79" customFormat="1" ht="13.5" customHeight="1"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80"/>
      <c r="AA18" s="80"/>
      <c r="AB18" s="80"/>
      <c r="AC18" s="80"/>
      <c r="AD18" s="80"/>
      <c r="AE18" s="49"/>
      <c r="AF18" s="81"/>
      <c r="AG18" s="82"/>
      <c r="AH18" s="82"/>
      <c r="AK18" s="49"/>
      <c r="AL18" s="81"/>
      <c r="AM18" s="82"/>
      <c r="AN18" s="63"/>
      <c r="AO18" s="63"/>
      <c r="AP18" s="63"/>
      <c r="AQ18" s="63"/>
      <c r="AR18" s="63"/>
      <c r="AS18" s="63"/>
      <c r="AT18" s="82"/>
      <c r="AU18" s="81"/>
      <c r="AV18" s="81"/>
      <c r="AW18" s="81"/>
      <c r="AY18" s="49"/>
      <c r="AZ18" s="81"/>
      <c r="BA18" s="82"/>
      <c r="BB18" s="82"/>
      <c r="BC18" s="82"/>
      <c r="BD18" s="82"/>
      <c r="BE18" s="82"/>
      <c r="BF18" s="82"/>
      <c r="BG18" s="82"/>
      <c r="BH18" s="82"/>
      <c r="BI18" s="81"/>
      <c r="BJ18" s="81"/>
      <c r="BK18" s="81"/>
      <c r="BL18" s="81"/>
      <c r="BM18" s="81"/>
      <c r="BN18" s="81"/>
      <c r="BO18" s="81"/>
      <c r="BP18" s="81"/>
      <c r="BQ18" s="81"/>
      <c r="BR18" s="82"/>
    </row>
    <row r="19" spans="1:70" s="28" customFormat="1" ht="15">
      <c r="A19" s="79"/>
      <c r="B19" s="79"/>
      <c r="C19" s="27" t="s">
        <v>45</v>
      </c>
      <c r="D19" s="27"/>
      <c r="AN19" s="63"/>
      <c r="AO19" s="63"/>
      <c r="AP19" s="63"/>
      <c r="AQ19" s="63"/>
      <c r="AR19" s="63"/>
      <c r="AS19" s="63"/>
    </row>
    <row r="20" spans="1:70" s="33" customFormat="1" ht="14.25" customHeight="1"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P20" s="91"/>
      <c r="Q20" s="91"/>
      <c r="S20" s="91"/>
      <c r="T20" s="91"/>
      <c r="U20" s="91"/>
      <c r="V20" s="91"/>
      <c r="W20" s="91"/>
      <c r="X20" s="91"/>
      <c r="Y20" s="91"/>
      <c r="Z20" s="92"/>
      <c r="AA20" s="92"/>
      <c r="AB20" s="92"/>
      <c r="AC20" s="92"/>
      <c r="AD20" s="92"/>
      <c r="AE20" s="93"/>
      <c r="AF20" s="94"/>
      <c r="AG20" s="90"/>
      <c r="AH20" s="90"/>
      <c r="AI20" s="79"/>
      <c r="AJ20" s="79"/>
      <c r="AK20" s="49"/>
      <c r="AL20" s="81"/>
      <c r="AM20" s="82"/>
      <c r="AN20" s="63"/>
      <c r="AO20" s="63"/>
      <c r="AP20" s="63"/>
      <c r="AQ20" s="63"/>
      <c r="AR20" s="63"/>
      <c r="AS20" s="63"/>
    </row>
    <row r="21" spans="1:70" s="33" customFormat="1" ht="14.25" customHeight="1"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14" t="s">
        <v>114</v>
      </c>
      <c r="P21" s="91"/>
      <c r="Q21" s="91"/>
      <c r="S21" s="91"/>
      <c r="T21" s="91"/>
      <c r="U21" s="91"/>
      <c r="V21" s="91"/>
      <c r="W21" s="91"/>
      <c r="X21" s="91"/>
      <c r="Y21" s="91"/>
      <c r="Z21" s="92"/>
      <c r="AA21" s="92"/>
      <c r="AB21" s="92"/>
      <c r="AC21" s="92"/>
      <c r="AD21" s="92"/>
      <c r="AE21" s="93"/>
      <c r="AF21" s="94"/>
      <c r="AG21" s="90"/>
      <c r="AH21" s="9" t="s">
        <v>115</v>
      </c>
      <c r="AI21" s="99">
        <f>MAX('[1]5.01 LTSStorageEntry'!AI44,'[1]1.08 Forecast Workload'!AI19)</f>
        <v>0</v>
      </c>
      <c r="AJ21" s="99">
        <f>MAX('[1]5.01 LTSStorageEntry'!AJ44,'[1]1.08 Forecast Workload'!AJ19)</f>
        <v>0</v>
      </c>
      <c r="AK21" s="99">
        <f>MAX('[1]5.01 LTSStorageEntry'!AK44,'[1]1.08 Forecast Workload'!AK19)</f>
        <v>0</v>
      </c>
      <c r="AL21" s="99">
        <f>MAX('[1]5.01 LTSStorageEntry'!AL44,'[1]1.08 Forecast Workload'!AL19)</f>
        <v>0</v>
      </c>
      <c r="AM21" s="99">
        <f>MAX('[1]5.01 LTSStorageEntry'!AM44,'[1]1.08 Forecast Workload'!AM19)</f>
        <v>0</v>
      </c>
      <c r="AN21" s="63"/>
      <c r="AO21" s="63"/>
      <c r="AP21" s="63"/>
      <c r="AQ21" s="63"/>
      <c r="AR21" s="63"/>
      <c r="AS21" s="63"/>
    </row>
    <row r="22" spans="1:70" s="33" customFormat="1" ht="14.25" customHeight="1"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14" t="s">
        <v>62</v>
      </c>
      <c r="P22" s="91"/>
      <c r="Q22" s="91"/>
      <c r="S22" s="91"/>
      <c r="T22" s="91"/>
      <c r="U22" s="91"/>
      <c r="V22" s="91"/>
      <c r="W22" s="91"/>
      <c r="X22" s="91"/>
      <c r="Y22" s="91"/>
      <c r="Z22" s="92"/>
      <c r="AA22" s="92"/>
      <c r="AB22" s="92"/>
      <c r="AC22" s="92"/>
      <c r="AD22" s="92"/>
      <c r="AE22" s="93"/>
      <c r="AF22" s="94"/>
      <c r="AG22" s="90"/>
      <c r="AH22" s="9" t="s">
        <v>115</v>
      </c>
      <c r="AI22" s="99">
        <f>MAX('[1]5.01 LTSStorageEntry'!AI45,'[1]1.08 Forecast Workload'!AI20)</f>
        <v>0</v>
      </c>
      <c r="AJ22" s="99">
        <f>MAX('[1]5.01 LTSStorageEntry'!AJ45,'[1]1.08 Forecast Workload'!AJ20)</f>
        <v>0.5</v>
      </c>
      <c r="AK22" s="99">
        <f>MAX('[1]5.01 LTSStorageEntry'!AK45,'[1]1.08 Forecast Workload'!AK20)</f>
        <v>0.5</v>
      </c>
      <c r="AL22" s="99">
        <f>MAX('[1]5.01 LTSStorageEntry'!AL45,'[1]1.08 Forecast Workload'!AL20)</f>
        <v>0.5</v>
      </c>
      <c r="AM22" s="99">
        <f>MAX('[1]5.01 LTSStorageEntry'!AM45,'[1]1.08 Forecast Workload'!AM20)</f>
        <v>0.5</v>
      </c>
      <c r="AN22" s="63"/>
      <c r="AO22" s="63"/>
      <c r="AP22" s="63"/>
      <c r="AQ22" s="63"/>
      <c r="AR22" s="63"/>
      <c r="AS22" s="63"/>
    </row>
    <row r="23" spans="1:70" s="33" customFormat="1" ht="14.25" customHeight="1"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14" t="s">
        <v>116</v>
      </c>
      <c r="P23" s="91"/>
      <c r="Q23" s="91"/>
      <c r="S23" s="91"/>
      <c r="T23" s="91"/>
      <c r="U23" s="91"/>
      <c r="V23" s="91"/>
      <c r="W23" s="91"/>
      <c r="X23" s="91"/>
      <c r="Y23" s="91"/>
      <c r="Z23" s="92"/>
      <c r="AA23" s="92"/>
      <c r="AB23" s="92"/>
      <c r="AC23" s="92"/>
      <c r="AD23" s="92"/>
      <c r="AE23" s="93"/>
      <c r="AF23" s="94"/>
      <c r="AG23" s="90"/>
      <c r="AH23" s="9" t="s">
        <v>115</v>
      </c>
      <c r="AI23" s="99">
        <f>MAX('[1]5.01 LTSStorageEntry'!AI46,'[1]1.08 Forecast Workload'!AI21)</f>
        <v>0</v>
      </c>
      <c r="AJ23" s="99">
        <f>MAX('[1]5.01 LTSStorageEntry'!AJ46,'[1]1.08 Forecast Workload'!AJ21)</f>
        <v>0</v>
      </c>
      <c r="AK23" s="99">
        <f>MAX('[1]5.01 LTSStorageEntry'!AK46,'[1]1.08 Forecast Workload'!AK21)</f>
        <v>0</v>
      </c>
      <c r="AL23" s="99">
        <f>MAX('[1]5.01 LTSStorageEntry'!AL46,'[1]1.08 Forecast Workload'!AL21)</f>
        <v>13</v>
      </c>
      <c r="AM23" s="99">
        <f>MAX('[1]5.01 LTSStorageEntry'!AM46,'[1]1.08 Forecast Workload'!AM21)</f>
        <v>0</v>
      </c>
      <c r="AN23" s="63"/>
      <c r="AO23" s="63"/>
      <c r="AP23" s="63"/>
      <c r="AQ23" s="63"/>
      <c r="AR23" s="63"/>
      <c r="AS23" s="63"/>
    </row>
    <row r="24" spans="1:70" s="33" customFormat="1" ht="14.25" customHeight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14" t="s">
        <v>117</v>
      </c>
      <c r="P24" s="91"/>
      <c r="Q24" s="91"/>
      <c r="S24" s="91"/>
      <c r="T24" s="91"/>
      <c r="U24" s="91"/>
      <c r="V24" s="91"/>
      <c r="W24" s="91"/>
      <c r="X24" s="91"/>
      <c r="Y24" s="91"/>
      <c r="Z24" s="92"/>
      <c r="AA24" s="92"/>
      <c r="AB24" s="92"/>
      <c r="AC24" s="92"/>
      <c r="AD24" s="92"/>
      <c r="AE24" s="93"/>
      <c r="AF24" s="94"/>
      <c r="AG24" s="90"/>
      <c r="AH24" s="9" t="s">
        <v>115</v>
      </c>
      <c r="AI24" s="99">
        <f>MAX('[1]5.01 LTSStorageEntry'!AI47,'[1]1.08 Forecast Workload'!AI22)</f>
        <v>0</v>
      </c>
      <c r="AJ24" s="99">
        <f>MAX('[1]5.01 LTSStorageEntry'!AJ47,'[1]1.08 Forecast Workload'!AJ22)</f>
        <v>0</v>
      </c>
      <c r="AK24" s="99">
        <f>MAX('[1]5.01 LTSStorageEntry'!AK47,'[1]1.08 Forecast Workload'!AK22)</f>
        <v>0</v>
      </c>
      <c r="AL24" s="99">
        <f>MAX('[1]5.01 LTSStorageEntry'!AL47,'[1]1.08 Forecast Workload'!AL22)</f>
        <v>1</v>
      </c>
      <c r="AM24" s="99">
        <f>MAX('[1]5.01 LTSStorageEntry'!AM47,'[1]1.08 Forecast Workload'!AM22)</f>
        <v>0</v>
      </c>
      <c r="AN24" s="63"/>
      <c r="AO24" s="63"/>
      <c r="AP24" s="63"/>
      <c r="AQ24" s="63"/>
      <c r="AR24" s="63"/>
      <c r="AS24" s="63"/>
    </row>
    <row r="25" spans="1:70" s="33" customFormat="1" ht="14.25" customHeight="1"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14" t="s">
        <v>118</v>
      </c>
      <c r="P25" s="91"/>
      <c r="Q25" s="91"/>
      <c r="S25" s="91"/>
      <c r="T25" s="91"/>
      <c r="U25" s="91"/>
      <c r="V25" s="91"/>
      <c r="W25" s="91"/>
      <c r="X25" s="91"/>
      <c r="Y25" s="91"/>
      <c r="Z25" s="92"/>
      <c r="AA25" s="92"/>
      <c r="AB25" s="92"/>
      <c r="AC25" s="92"/>
      <c r="AD25" s="92"/>
      <c r="AE25" s="92"/>
      <c r="AF25" s="92"/>
      <c r="AG25" s="92"/>
      <c r="AH25" s="9" t="s">
        <v>115</v>
      </c>
      <c r="AI25" s="99">
        <f>MAX('[1]5.01 LTSStorageEntry'!AI48,'[1]1.08 Forecast Workload'!AI23)</f>
        <v>0.17399999999999999</v>
      </c>
      <c r="AJ25" s="99">
        <f>MAX('[1]5.01 LTSStorageEntry'!AJ48,'[1]1.08 Forecast Workload'!AJ23)</f>
        <v>0</v>
      </c>
      <c r="AK25" s="99">
        <f>MAX('[1]5.01 LTSStorageEntry'!AK48,'[1]1.08 Forecast Workload'!AK23)</f>
        <v>0</v>
      </c>
      <c r="AL25" s="99">
        <f>MAX('[1]5.01 LTSStorageEntry'!AL48,'[1]1.08 Forecast Workload'!AL23)</f>
        <v>0</v>
      </c>
      <c r="AM25" s="99">
        <f>MAX('[1]5.01 LTSStorageEntry'!AM48,'[1]1.08 Forecast Workload'!AM23)</f>
        <v>0</v>
      </c>
      <c r="AN25" s="92"/>
      <c r="AO25" s="92"/>
      <c r="AP25" s="92"/>
      <c r="AQ25" s="63"/>
      <c r="AR25" s="63"/>
      <c r="AS25" s="63"/>
    </row>
    <row r="26" spans="1:70" s="33" customFormat="1" ht="14.25" customHeight="1"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P26" s="91"/>
      <c r="Q26" s="91"/>
      <c r="S26" s="91"/>
      <c r="T26" s="91"/>
      <c r="U26" s="91"/>
      <c r="V26" s="91"/>
      <c r="W26" s="91"/>
      <c r="X26" s="91"/>
      <c r="Y26" s="91"/>
      <c r="Z26" s="92"/>
      <c r="AA26" s="92"/>
      <c r="AB26" s="92"/>
      <c r="AC26" s="92"/>
      <c r="AD26" s="92"/>
      <c r="AE26" s="93"/>
      <c r="AF26" s="94"/>
      <c r="AG26" s="90"/>
      <c r="AH26" s="90"/>
      <c r="AI26" s="79"/>
      <c r="AJ26" s="79"/>
      <c r="AK26" s="49"/>
      <c r="AL26" s="81"/>
      <c r="AM26" s="82"/>
      <c r="AN26" s="63"/>
      <c r="AO26" s="63"/>
      <c r="AP26" s="63"/>
      <c r="AQ26" s="63"/>
      <c r="AR26" s="63"/>
      <c r="AS26" s="63"/>
    </row>
    <row r="27" spans="1:70" s="28" customFormat="1" ht="15">
      <c r="A27" s="79"/>
      <c r="B27" s="79"/>
      <c r="C27" s="27" t="s">
        <v>119</v>
      </c>
      <c r="D27" s="27"/>
      <c r="AN27" s="63"/>
      <c r="AO27" s="63"/>
      <c r="AP27" s="63"/>
      <c r="AQ27" s="63"/>
      <c r="AR27" s="63"/>
      <c r="AS27" s="63"/>
    </row>
    <row r="28" spans="1:70" s="79" customFormat="1"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80"/>
      <c r="AA28" s="80"/>
      <c r="AB28" s="80"/>
      <c r="AC28" s="80"/>
      <c r="AD28" s="80"/>
      <c r="AE28" s="49"/>
      <c r="AF28" s="81"/>
      <c r="AG28" s="82"/>
      <c r="AH28" s="82"/>
      <c r="AK28" s="49"/>
      <c r="AL28" s="81"/>
      <c r="AM28" s="82"/>
      <c r="AN28" s="63"/>
      <c r="AO28" s="63"/>
      <c r="AP28" s="63"/>
      <c r="AQ28" s="63"/>
      <c r="AR28" s="63"/>
      <c r="AS28" s="63"/>
      <c r="AT28" s="82"/>
      <c r="AU28" s="81"/>
      <c r="AV28" s="81"/>
      <c r="AW28" s="81"/>
      <c r="AY28" s="49"/>
      <c r="AZ28" s="81"/>
      <c r="BA28" s="82"/>
      <c r="BB28" s="82"/>
      <c r="BC28" s="82"/>
      <c r="BD28" s="82"/>
      <c r="BE28" s="82"/>
      <c r="BF28" s="82"/>
      <c r="BG28" s="82"/>
      <c r="BH28" s="82"/>
      <c r="BI28" s="81"/>
      <c r="BJ28" s="81"/>
      <c r="BK28" s="81"/>
      <c r="BL28" s="81"/>
      <c r="BM28" s="81"/>
      <c r="BN28" s="81"/>
      <c r="BO28" s="81"/>
      <c r="BP28" s="81"/>
      <c r="BQ28" s="81"/>
      <c r="BR28" s="82"/>
    </row>
    <row r="29" spans="1:70">
      <c r="D29" s="31"/>
      <c r="F29" s="31"/>
      <c r="G29" s="31"/>
      <c r="H29" s="31"/>
      <c r="I29" s="31"/>
      <c r="K29" s="31"/>
      <c r="L29" s="31"/>
      <c r="M29" s="82"/>
      <c r="N29" s="31"/>
      <c r="O29" s="14" t="s">
        <v>120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85"/>
      <c r="AA29" s="85"/>
      <c r="AB29" s="85"/>
      <c r="AC29" s="85"/>
      <c r="AD29" s="85"/>
      <c r="AE29" s="49"/>
      <c r="AF29" s="63" t="s">
        <v>1</v>
      </c>
      <c r="AG29" s="63"/>
      <c r="AH29" s="63" t="s">
        <v>121</v>
      </c>
      <c r="AI29" s="100">
        <f>MAX(SUMIFS('[1]5.02 Reinforcement'!AI125:AI161,'[1]5.02 Reinforcement'!$O$125:$O$161,'[1]5.02 Reinforcement'!$O$125),'[1]1.08 Forecast Workload'!AI27)</f>
        <v>15.4168</v>
      </c>
      <c r="AJ29" s="100">
        <f>MAX(SUMIFS('[1]5.02 Reinforcement'!AJ125:AJ161,'[1]5.02 Reinforcement'!$O$125:$O$161,'[1]5.02 Reinforcement'!$O$125),'[1]1.08 Forecast Workload'!AJ27)</f>
        <v>22</v>
      </c>
      <c r="AK29" s="100">
        <f>MAX(SUMIFS('[1]5.02 Reinforcement'!AK125:AK161,'[1]5.02 Reinforcement'!$O$125:$O$161,'[1]5.02 Reinforcement'!$O$125),'[1]1.08 Forecast Workload'!AK27)</f>
        <v>22</v>
      </c>
      <c r="AL29" s="100">
        <f>MAX(SUMIFS('[1]5.02 Reinforcement'!AL125:AL161,'[1]5.02 Reinforcement'!$O$125:$O$161,'[1]5.02 Reinforcement'!$O$125),'[1]1.08 Forecast Workload'!AL27)</f>
        <v>22</v>
      </c>
      <c r="AM29" s="100">
        <f>MAX(SUMIFS('[1]5.02 Reinforcement'!AM125:AM161,'[1]5.02 Reinforcement'!$O$125:$O$161,'[1]5.02 Reinforcement'!$O$125),'[1]1.08 Forecast Workload'!AM27)</f>
        <v>22</v>
      </c>
      <c r="AN29" s="63"/>
      <c r="AO29" s="63"/>
      <c r="AP29" s="63"/>
      <c r="AQ29" s="63"/>
      <c r="AR29" s="63"/>
      <c r="AS29" s="63"/>
    </row>
    <row r="30" spans="1:70">
      <c r="D30" s="31"/>
      <c r="F30" s="31"/>
      <c r="G30" s="31"/>
      <c r="H30" s="31"/>
      <c r="I30" s="31"/>
      <c r="K30" s="31"/>
      <c r="L30" s="31"/>
      <c r="M30" s="87"/>
      <c r="N30" s="31"/>
      <c r="O30" s="14" t="s">
        <v>122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85"/>
      <c r="AA30" s="85"/>
      <c r="AB30" s="85"/>
      <c r="AC30" s="85"/>
      <c r="AD30" s="85"/>
      <c r="AE30" s="49"/>
      <c r="AF30" s="63" t="s">
        <v>1</v>
      </c>
      <c r="AG30" s="63"/>
      <c r="AH30" s="63" t="s">
        <v>123</v>
      </c>
      <c r="AI30" s="99">
        <f>MAX(SUMIFS('[1]5.02 Reinforcement'!AI125:AI161,'[1]5.02 Reinforcement'!$P$125:$P$161,'[1]5.02 Reinforcement'!$P$139),'[1]1.08 Forecast Workload'!AI28)</f>
        <v>0</v>
      </c>
      <c r="AJ30" s="99">
        <f>MAX(SUMIFS('[1]5.02 Reinforcement'!AJ125:AJ161,'[1]5.02 Reinforcement'!$P$125:$P$161,'[1]5.02 Reinforcement'!$P$139),'[1]1.08 Forecast Workload'!AJ28)</f>
        <v>2</v>
      </c>
      <c r="AK30" s="99">
        <f>MAX(SUMIFS('[1]5.02 Reinforcement'!AK125:AK161,'[1]5.02 Reinforcement'!$P$125:$P$161,'[1]5.02 Reinforcement'!$P$139),'[1]1.08 Forecast Workload'!AK28)</f>
        <v>2</v>
      </c>
      <c r="AL30" s="99">
        <f>MAX(SUMIFS('[1]5.02 Reinforcement'!AL125:AL161,'[1]5.02 Reinforcement'!$P$125:$P$161,'[1]5.02 Reinforcement'!$P$139),'[1]1.08 Forecast Workload'!AL28)</f>
        <v>2</v>
      </c>
      <c r="AM30" s="99">
        <f>MAX(SUMIFS('[1]5.02 Reinforcement'!AM125:AM161,'[1]5.02 Reinforcement'!$P$125:$P$161,'[1]5.02 Reinforcement'!$P$139),'[1]1.08 Forecast Workload'!AM28)</f>
        <v>2</v>
      </c>
      <c r="AN30" s="63"/>
      <c r="AO30" s="63"/>
      <c r="AP30" s="63"/>
      <c r="AQ30" s="63"/>
      <c r="AR30" s="63"/>
      <c r="AS30" s="63"/>
    </row>
    <row r="31" spans="1:70" s="31" customFormat="1">
      <c r="A31" s="14"/>
      <c r="B31" s="14"/>
      <c r="C31" s="14"/>
      <c r="E31" s="14"/>
      <c r="J31" s="14"/>
      <c r="M31" s="87"/>
      <c r="AN31" s="63"/>
      <c r="AO31" s="63"/>
      <c r="AP31" s="63"/>
      <c r="AQ31" s="63"/>
      <c r="AR31" s="63"/>
      <c r="AS31" s="63"/>
    </row>
    <row r="32" spans="1:70" ht="15">
      <c r="A32" s="101"/>
      <c r="B32" s="101"/>
      <c r="C32" s="27" t="s">
        <v>52</v>
      </c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4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4"/>
      <c r="AA33" s="104"/>
      <c r="AB33" s="104"/>
      <c r="AC33" s="104"/>
      <c r="AD33" s="104"/>
      <c r="AE33" s="49"/>
      <c r="AF33" s="105"/>
      <c r="AG33" s="102"/>
      <c r="AH33" s="102"/>
      <c r="AI33" s="101"/>
      <c r="AJ33" s="101"/>
      <c r="AK33" s="49"/>
      <c r="AL33" s="105"/>
      <c r="AM33" s="102"/>
    </row>
    <row r="34" spans="1:45">
      <c r="A34" s="101"/>
      <c r="B34" s="101"/>
      <c r="C34" s="101"/>
      <c r="D34" s="101"/>
      <c r="E34" s="101" t="s">
        <v>124</v>
      </c>
      <c r="F34" s="101"/>
      <c r="G34" s="101"/>
      <c r="H34" s="101"/>
      <c r="I34" s="101"/>
      <c r="J34" s="101"/>
      <c r="K34" s="101"/>
      <c r="L34" s="101"/>
      <c r="M34" s="101"/>
      <c r="O34" s="102" t="s">
        <v>125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  <c r="AA34" s="104"/>
      <c r="AB34" s="9"/>
      <c r="AC34" s="104"/>
      <c r="AD34" s="104"/>
      <c r="AE34" s="49"/>
      <c r="AF34" s="105"/>
      <c r="AG34" s="102"/>
      <c r="AH34" s="103" t="s">
        <v>110</v>
      </c>
      <c r="AI34" s="100">
        <f>MAX(SUMIFS('[1]5.04 Governors'!AI$67:AI$79,'[1]5.04 Governors'!$P$67:$P$79,$E34,'[1]5.04 Governors'!$T$67:$T$79,$O34),'[1]1.08 Forecast Workload'!AI32)</f>
        <v>44</v>
      </c>
      <c r="AJ34" s="100">
        <f>MAX(SUMIFS('[1]5.04 Governors'!AJ$67:AJ$79,'[1]5.04 Governors'!$P$67:$P$79,$E34,'[1]5.04 Governors'!$T$67:$T$79,$O34),'[1]1.08 Forecast Workload'!AJ32)</f>
        <v>25</v>
      </c>
      <c r="AK34" s="100">
        <f>MAX(SUMIFS('[1]5.04 Governors'!AK$67:AK$79,'[1]5.04 Governors'!$P$67:$P$79,$E34,'[1]5.04 Governors'!$T$67:$T$79,$O34),'[1]1.08 Forecast Workload'!AK32)</f>
        <v>25</v>
      </c>
      <c r="AL34" s="100">
        <f>MAX(SUMIFS('[1]5.04 Governors'!AL$67:AL$79,'[1]5.04 Governors'!$P$67:$P$79,$E34,'[1]5.04 Governors'!$T$67:$T$79,$O34),'[1]1.08 Forecast Workload'!AL32)</f>
        <v>25</v>
      </c>
      <c r="AM34" s="100">
        <f>MAX(SUMIFS('[1]5.04 Governors'!AM$67:AM$79,'[1]5.04 Governors'!$P$67:$P$79,$E34,'[1]5.04 Governors'!$T$67:$T$79,$O34),'[1]1.08 Forecast Workload'!AM32)</f>
        <v>25</v>
      </c>
    </row>
    <row r="35" spans="1:45">
      <c r="A35" s="101"/>
      <c r="B35" s="101"/>
      <c r="C35" s="101"/>
      <c r="D35" s="101"/>
      <c r="E35" s="101" t="s">
        <v>124</v>
      </c>
      <c r="F35" s="101"/>
      <c r="G35" s="101"/>
      <c r="H35" s="101"/>
      <c r="I35" s="101"/>
      <c r="J35" s="101"/>
      <c r="K35" s="101"/>
      <c r="L35" s="101"/>
      <c r="M35" s="101"/>
      <c r="O35" s="102" t="s">
        <v>126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  <c r="AA35" s="104"/>
      <c r="AB35" s="9"/>
      <c r="AC35" s="104"/>
      <c r="AD35" s="104"/>
      <c r="AE35" s="49"/>
      <c r="AF35" s="105"/>
      <c r="AG35" s="102"/>
      <c r="AH35" s="103" t="s">
        <v>110</v>
      </c>
      <c r="AI35" s="100">
        <f>MAX(SUMIFS('[1]5.04 Governors'!AI$67:AI$79,'[1]5.04 Governors'!$P$67:$P$79,$E35,'[1]5.04 Governors'!$T$67:$T$79,$O35),'[1]1.08 Forecast Workload'!AI33)</f>
        <v>12</v>
      </c>
      <c r="AJ35" s="100">
        <f>MAX(SUMIFS('[1]5.04 Governors'!AJ$67:AJ$79,'[1]5.04 Governors'!$P$67:$P$79,$E35,'[1]5.04 Governors'!$T$67:$T$79,$O35),'[1]1.08 Forecast Workload'!AJ33)</f>
        <v>232</v>
      </c>
      <c r="AK35" s="100">
        <f>MAX(SUMIFS('[1]5.04 Governors'!AK$67:AK$79,'[1]5.04 Governors'!$P$67:$P$79,$E35,'[1]5.04 Governors'!$T$67:$T$79,$O35),'[1]1.08 Forecast Workload'!AK33)</f>
        <v>232</v>
      </c>
      <c r="AL35" s="100">
        <f>MAX(SUMIFS('[1]5.04 Governors'!AL$67:AL$79,'[1]5.04 Governors'!$P$67:$P$79,$E35,'[1]5.04 Governors'!$T$67:$T$79,$O35),'[1]1.08 Forecast Workload'!AL33)</f>
        <v>232</v>
      </c>
      <c r="AM35" s="100">
        <f>MAX(SUMIFS('[1]5.04 Governors'!AM$67:AM$79,'[1]5.04 Governors'!$P$67:$P$79,$E35,'[1]5.04 Governors'!$T$67:$T$79,$O35),'[1]1.08 Forecast Workload'!AM33)</f>
        <v>232</v>
      </c>
    </row>
    <row r="36" spans="1:45">
      <c r="A36" s="101"/>
      <c r="B36" s="101"/>
      <c r="C36" s="101"/>
      <c r="D36" s="101"/>
      <c r="E36" s="101" t="s">
        <v>124</v>
      </c>
      <c r="F36" s="101"/>
      <c r="G36" s="101"/>
      <c r="H36" s="101"/>
      <c r="I36" s="101"/>
      <c r="J36" s="101"/>
      <c r="K36" s="101"/>
      <c r="L36" s="101"/>
      <c r="M36" s="101"/>
      <c r="O36" s="102" t="s">
        <v>127</v>
      </c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  <c r="AA36" s="104"/>
      <c r="AB36" s="9"/>
      <c r="AC36" s="104"/>
      <c r="AD36" s="104"/>
      <c r="AE36" s="49"/>
      <c r="AF36" s="105"/>
      <c r="AG36" s="102"/>
      <c r="AH36" s="103" t="s">
        <v>110</v>
      </c>
      <c r="AI36" s="100">
        <f>MAX(SUMIFS('[1]5.04 Governors'!AI$67:AI$79,'[1]5.04 Governors'!$P$67:$P$79,$E36,'[1]5.04 Governors'!$T$67:$T$79,$O36),'[1]1.08 Forecast Workload'!AI34)</f>
        <v>14</v>
      </c>
      <c r="AJ36" s="100">
        <f>MAX(SUMIFS('[1]5.04 Governors'!AJ$67:AJ$79,'[1]5.04 Governors'!$P$67:$P$79,$E36,'[1]5.04 Governors'!$T$67:$T$79,$O36),'[1]1.08 Forecast Workload'!AJ34)</f>
        <v>9</v>
      </c>
      <c r="AK36" s="100">
        <f>MAX(SUMIFS('[1]5.04 Governors'!AK$67:AK$79,'[1]5.04 Governors'!$P$67:$P$79,$E36,'[1]5.04 Governors'!$T$67:$T$79,$O36),'[1]1.08 Forecast Workload'!AK34)</f>
        <v>9</v>
      </c>
      <c r="AL36" s="100">
        <f>MAX(SUMIFS('[1]5.04 Governors'!AL$67:AL$79,'[1]5.04 Governors'!$P$67:$P$79,$E36,'[1]5.04 Governors'!$T$67:$T$79,$O36),'[1]1.08 Forecast Workload'!AL34)</f>
        <v>8</v>
      </c>
      <c r="AM36" s="100">
        <f>MAX(SUMIFS('[1]5.04 Governors'!AM$67:AM$79,'[1]5.04 Governors'!$P$67:$P$79,$E36,'[1]5.04 Governors'!$T$67:$T$79,$O36),'[1]1.08 Forecast Workload'!AM34)</f>
        <v>8</v>
      </c>
    </row>
    <row r="37" spans="1:45">
      <c r="A37" s="101"/>
      <c r="B37" s="101"/>
      <c r="C37" s="101"/>
      <c r="D37" s="101"/>
      <c r="E37" s="101" t="s">
        <v>124</v>
      </c>
      <c r="F37" s="101"/>
      <c r="G37" s="101"/>
      <c r="H37" s="101"/>
      <c r="I37" s="101"/>
      <c r="J37" s="101"/>
      <c r="K37" s="101"/>
      <c r="L37" s="101"/>
      <c r="M37" s="101"/>
      <c r="O37" s="102" t="s">
        <v>128</v>
      </c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4"/>
      <c r="AA37" s="104"/>
      <c r="AB37" s="9"/>
      <c r="AC37" s="104"/>
      <c r="AD37" s="104"/>
      <c r="AE37" s="49"/>
      <c r="AF37" s="105"/>
      <c r="AG37" s="102"/>
      <c r="AH37" s="103" t="s">
        <v>110</v>
      </c>
      <c r="AI37" s="100">
        <f>MAX(SUMIFS('[1]5.04 Governors'!AI$67:AI$79,'[1]5.04 Governors'!$P$67:$P$79,$E37,'[1]5.04 Governors'!$T$67:$T$79,$O37),,'[1]1.08 Forecast Workload'!AI35)</f>
        <v>2</v>
      </c>
      <c r="AJ37" s="100">
        <f>MAX(SUMIFS('[1]5.04 Governors'!AJ$67:AJ$79,'[1]5.04 Governors'!$P$67:$P$79,$E37,'[1]5.04 Governors'!$T$67:$T$79,$O37),,'[1]1.08 Forecast Workload'!AJ35)</f>
        <v>0</v>
      </c>
      <c r="AK37" s="100">
        <f>MAX(SUMIFS('[1]5.04 Governors'!AK$67:AK$79,'[1]5.04 Governors'!$P$67:$P$79,$E37,'[1]5.04 Governors'!$T$67:$T$79,$O37),,'[1]1.08 Forecast Workload'!AK35)</f>
        <v>0</v>
      </c>
      <c r="AL37" s="100">
        <f>MAX(SUMIFS('[1]5.04 Governors'!AL$67:AL$79,'[1]5.04 Governors'!$P$67:$P$79,$E37,'[1]5.04 Governors'!$T$67:$T$79,$O37),,'[1]1.08 Forecast Workload'!AL35)</f>
        <v>0</v>
      </c>
      <c r="AM37" s="100">
        <f>MAX(SUMIFS('[1]5.04 Governors'!AM$67:AM$79,'[1]5.04 Governors'!$P$67:$P$79,$E37,'[1]5.04 Governors'!$T$67:$T$79,$O37),,'[1]1.08 Forecast Workload'!AM35)</f>
        <v>0</v>
      </c>
    </row>
    <row r="38" spans="1:45">
      <c r="A38" s="101"/>
      <c r="B38" s="101"/>
      <c r="C38" s="101"/>
      <c r="D38" s="101"/>
      <c r="E38" s="101" t="s">
        <v>129</v>
      </c>
      <c r="F38" s="101"/>
      <c r="G38" s="101"/>
      <c r="H38" s="101"/>
      <c r="I38" s="101"/>
      <c r="J38" s="101"/>
      <c r="K38" s="101"/>
      <c r="L38" s="101"/>
      <c r="M38" s="101"/>
      <c r="N38" s="101"/>
      <c r="O38" s="36" t="s">
        <v>127</v>
      </c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4"/>
      <c r="AA38" s="104"/>
      <c r="AB38" s="9"/>
      <c r="AC38" s="104"/>
      <c r="AD38" s="104"/>
      <c r="AE38" s="49"/>
      <c r="AF38" s="105"/>
      <c r="AG38" s="102"/>
      <c r="AH38" s="103" t="s">
        <v>110</v>
      </c>
      <c r="AI38" s="100">
        <f>MAX(SUMIFS('[1]5.04 Governors'!AI$67:AI$79,'[1]5.04 Governors'!$P$67:$P$79,$E38,'[1]5.04 Governors'!$T$67:$T$79,$O38),'[1]1.08 Forecast Workload'!AI36)</f>
        <v>52</v>
      </c>
      <c r="AJ38" s="100">
        <f>MAX(SUMIFS('[1]5.04 Governors'!AJ$67:AJ$79,'[1]5.04 Governors'!$P$67:$P$79,$E38,'[1]5.04 Governors'!$T$67:$T$79,$O38),'[1]1.08 Forecast Workload'!AJ36)</f>
        <v>163</v>
      </c>
      <c r="AK38" s="100">
        <f>MAX(SUMIFS('[1]5.04 Governors'!AK$67:AK$79,'[1]5.04 Governors'!$P$67:$P$79,$E38,'[1]5.04 Governors'!$T$67:$T$79,$O38),'[1]1.08 Forecast Workload'!AK36)</f>
        <v>163</v>
      </c>
      <c r="AL38" s="100">
        <f>MAX(SUMIFS('[1]5.04 Governors'!AL$67:AL$79,'[1]5.04 Governors'!$P$67:$P$79,$E38,'[1]5.04 Governors'!$T$67:$T$79,$O38),'[1]1.08 Forecast Workload'!AL36)</f>
        <v>162</v>
      </c>
      <c r="AM38" s="100">
        <f>MAX(SUMIFS('[1]5.04 Governors'!AM$67:AM$79,'[1]5.04 Governors'!$P$67:$P$79,$E38,'[1]5.04 Governors'!$T$67:$T$79,$O38),'[1]1.08 Forecast Workload'!AM36)</f>
        <v>162</v>
      </c>
    </row>
    <row r="39" spans="1:45">
      <c r="D39" s="31"/>
      <c r="F39" s="31"/>
      <c r="G39" s="31"/>
      <c r="H39" s="31"/>
      <c r="I39" s="31"/>
      <c r="K39" s="31"/>
      <c r="L39" s="31"/>
      <c r="M39" s="106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45" s="28" customFormat="1" ht="15">
      <c r="A40" s="79"/>
      <c r="B40" s="79"/>
      <c r="C40" s="27" t="s">
        <v>130</v>
      </c>
      <c r="D40" s="27"/>
      <c r="AN40" s="63"/>
      <c r="AO40" s="63"/>
      <c r="AP40" s="63"/>
      <c r="AQ40" s="63"/>
      <c r="AR40" s="63"/>
      <c r="AS40" s="63"/>
    </row>
    <row r="41" spans="1:45" s="33" customFormat="1" ht="14.25" customHeight="1">
      <c r="C41" s="107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1"/>
      <c r="Q41" s="91"/>
      <c r="S41" s="91"/>
      <c r="T41" s="91"/>
      <c r="U41" s="91"/>
      <c r="V41" s="91"/>
      <c r="W41" s="91"/>
      <c r="X41" s="91"/>
      <c r="Y41" s="91"/>
      <c r="Z41" s="92"/>
      <c r="AA41" s="92"/>
      <c r="AB41" s="92"/>
      <c r="AC41" s="92"/>
      <c r="AD41" s="92"/>
      <c r="AE41" s="93"/>
      <c r="AF41" s="94"/>
      <c r="AG41" s="90"/>
      <c r="AH41" s="90"/>
      <c r="AI41" s="79"/>
      <c r="AJ41" s="79"/>
      <c r="AK41" s="49"/>
      <c r="AL41" s="81"/>
      <c r="AM41" s="82"/>
      <c r="AN41" s="63"/>
      <c r="AO41" s="63"/>
      <c r="AP41" s="63"/>
      <c r="AQ41" s="63"/>
      <c r="AR41" s="63"/>
      <c r="AS41" s="63"/>
    </row>
    <row r="42" spans="1:45" s="33" customFormat="1" ht="14.25" customHeight="1"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14" t="s">
        <v>131</v>
      </c>
      <c r="P42" s="91"/>
      <c r="Q42" s="91"/>
      <c r="S42" s="91"/>
      <c r="T42" s="91"/>
      <c r="U42" s="91"/>
      <c r="V42" s="91"/>
      <c r="W42" s="91"/>
      <c r="X42" s="91"/>
      <c r="Y42" s="91"/>
      <c r="Z42" s="92"/>
      <c r="AA42" s="92"/>
      <c r="AB42" s="92"/>
      <c r="AC42" s="92"/>
      <c r="AD42" s="92"/>
      <c r="AE42" s="93"/>
      <c r="AF42" s="94"/>
      <c r="AG42" s="90"/>
      <c r="AH42" s="63" t="s">
        <v>110</v>
      </c>
      <c r="AI42" s="99">
        <f>MAX(SUM('[1]5.05 Connections'!AI133),'[1]1.08 Forecast Workload'!AI40)</f>
        <v>3008</v>
      </c>
      <c r="AJ42" s="99">
        <f>MAX(SUM('[1]5.05 Connections'!AJ122:AJ123),'[1]1.08 Forecast Workload'!AJ40)</f>
        <v>2715</v>
      </c>
      <c r="AK42" s="99">
        <f>MAX(SUM('[1]5.05 Connections'!AK122:AK123),'[1]1.08 Forecast Workload'!AK40)</f>
        <v>2500</v>
      </c>
      <c r="AL42" s="99">
        <f>MAX(SUM('[1]5.05 Connections'!AL122:AL123),'[1]1.08 Forecast Workload'!AL40)</f>
        <v>2000</v>
      </c>
      <c r="AM42" s="99">
        <f>MAX(SUM('[1]5.05 Connections'!AM122:AM123),'[1]1.08 Forecast Workload'!AM40)</f>
        <v>500</v>
      </c>
      <c r="AN42" s="63"/>
      <c r="AO42" s="63"/>
      <c r="AP42" s="63"/>
      <c r="AQ42" s="63"/>
      <c r="AR42" s="63"/>
      <c r="AS42" s="63"/>
    </row>
    <row r="43" spans="1:45" s="33" customFormat="1" ht="13.5" customHeight="1"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14" t="s">
        <v>132</v>
      </c>
      <c r="P43" s="91"/>
      <c r="Q43" s="91"/>
      <c r="S43" s="91"/>
      <c r="T43" s="91"/>
      <c r="U43" s="91"/>
      <c r="V43" s="91"/>
      <c r="W43" s="91"/>
      <c r="X43" s="91"/>
      <c r="Y43" s="91"/>
      <c r="Z43" s="92"/>
      <c r="AA43" s="92"/>
      <c r="AB43" s="92"/>
      <c r="AC43" s="92"/>
      <c r="AD43" s="92"/>
      <c r="AE43" s="93"/>
      <c r="AF43" s="94"/>
      <c r="AG43" s="90"/>
      <c r="AH43" s="63" t="s">
        <v>110</v>
      </c>
      <c r="AI43" s="99">
        <f>MAX(SUM('[1]5.05 Connections'!AI134),'[1]1.08 Forecast Workload'!AI41)</f>
        <v>3628</v>
      </c>
      <c r="AJ43" s="99">
        <f>MAX(SUM('[1]5.05 Connections'!AJ124:AJ125),'[1]1.08 Forecast Workload'!AJ41)</f>
        <v>3400</v>
      </c>
      <c r="AK43" s="99">
        <f>MAX(SUM('[1]5.05 Connections'!AK124:AK125),'[1]1.08 Forecast Workload'!AK41)</f>
        <v>3200</v>
      </c>
      <c r="AL43" s="99">
        <f>MAX(SUM('[1]5.05 Connections'!AL124:AL125),'[1]1.08 Forecast Workload'!AL41)</f>
        <v>3000</v>
      </c>
      <c r="AM43" s="99">
        <f>MAX(SUM('[1]5.05 Connections'!AM124:AM125),'[1]1.08 Forecast Workload'!AM41)</f>
        <v>2800</v>
      </c>
      <c r="AN43" s="63"/>
      <c r="AO43" s="63"/>
      <c r="AP43" s="63"/>
      <c r="AQ43" s="63"/>
      <c r="AR43" s="63"/>
      <c r="AS43" s="63"/>
    </row>
    <row r="44" spans="1:45" s="33" customFormat="1" ht="14.25" customHeight="1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14" t="s">
        <v>133</v>
      </c>
      <c r="P44" s="91"/>
      <c r="Q44" s="91"/>
      <c r="S44" s="91"/>
      <c r="T44" s="91"/>
      <c r="U44" s="91"/>
      <c r="V44" s="91"/>
      <c r="W44" s="91"/>
      <c r="X44" s="91"/>
      <c r="Y44" s="91"/>
      <c r="Z44" s="92"/>
      <c r="AA44" s="92"/>
      <c r="AB44" s="92"/>
      <c r="AC44" s="92"/>
      <c r="AD44" s="92"/>
      <c r="AE44" s="93"/>
      <c r="AF44" s="94"/>
      <c r="AG44" s="90"/>
      <c r="AH44" s="63" t="s">
        <v>110</v>
      </c>
      <c r="AI44" s="99">
        <f>MAX(SUM('[1]5.05 Connections'!AI204),'[1]1.08 Forecast Workload'!AI43)</f>
        <v>1177</v>
      </c>
      <c r="AJ44" s="99">
        <f>MAX(SUM('[1]5.05 Connections'!AJ204),'[1]1.08 Forecast Workload'!AJ43)</f>
        <v>550</v>
      </c>
      <c r="AK44" s="99">
        <f>MAX(SUM('[1]5.05 Connections'!AK204),'[1]1.08 Forecast Workload'!AK43)</f>
        <v>300</v>
      </c>
      <c r="AL44" s="99">
        <f>MAX(SUM('[1]5.05 Connections'!AL204),'[1]1.08 Forecast Workload'!AL43)</f>
        <v>200</v>
      </c>
      <c r="AM44" s="99">
        <f>MAX(SUM('[1]5.05 Connections'!AM204),'[1]1.08 Forecast Workload'!AM43)</f>
        <v>100</v>
      </c>
      <c r="AN44" s="63"/>
      <c r="AO44" s="63"/>
      <c r="AP44" s="63"/>
      <c r="AQ44" s="63"/>
      <c r="AR44" s="63"/>
      <c r="AS44" s="63"/>
    </row>
    <row r="45" spans="1:45" s="33" customFormat="1" ht="14.25" customHeight="1"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14" t="s">
        <v>134</v>
      </c>
      <c r="P45" s="91"/>
      <c r="Q45" s="91"/>
      <c r="S45" s="91"/>
      <c r="T45" s="91"/>
      <c r="U45" s="91"/>
      <c r="V45" s="91"/>
      <c r="W45" s="91"/>
      <c r="X45" s="91"/>
      <c r="Y45" s="91"/>
      <c r="Z45" s="92"/>
      <c r="AA45" s="92"/>
      <c r="AB45" s="92"/>
      <c r="AC45" s="92"/>
      <c r="AD45" s="92"/>
      <c r="AE45" s="93"/>
      <c r="AF45" s="94"/>
      <c r="AG45" s="90"/>
      <c r="AH45" s="63" t="s">
        <v>110</v>
      </c>
      <c r="AI45" s="99">
        <f>MAX(SUM('[1]5.04 Governors'!AI69:AI72),'[1]1.08 Forecast Workload'!AI44)</f>
        <v>26</v>
      </c>
      <c r="AJ45" s="99">
        <f>MAX(SUM('[1]5.04 Governors'!AJ69:AJ72),'[1]1.08 Forecast Workload'!AJ44)</f>
        <v>0</v>
      </c>
      <c r="AK45" s="99">
        <f>MAX(SUM('[1]5.04 Governors'!AK69:AK72),'[1]1.08 Forecast Workload'!AK44)</f>
        <v>0</v>
      </c>
      <c r="AL45" s="99">
        <f>MAX(SUM('[1]5.04 Governors'!AL69:AL72),'[1]1.08 Forecast Workload'!AL44)</f>
        <v>0</v>
      </c>
      <c r="AM45" s="99">
        <f>MAX(SUM('[1]5.04 Governors'!AM69:AM72),'[1]1.08 Forecast Workload'!AM44)</f>
        <v>0</v>
      </c>
      <c r="AN45" s="63"/>
      <c r="AO45" s="63"/>
      <c r="AP45" s="63"/>
      <c r="AQ45" s="63"/>
      <c r="AR45" s="63"/>
      <c r="AS45" s="63"/>
    </row>
    <row r="46" spans="1:45" s="33" customFormat="1" ht="14.25" customHeight="1"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33" t="s">
        <v>135</v>
      </c>
      <c r="P46" s="91"/>
      <c r="Q46" s="91"/>
      <c r="S46" s="91"/>
      <c r="T46" s="91"/>
      <c r="U46" s="91"/>
      <c r="V46" s="91"/>
      <c r="W46" s="91"/>
      <c r="X46" s="91"/>
      <c r="Y46" s="91"/>
      <c r="Z46" s="92"/>
      <c r="AA46" s="92"/>
      <c r="AB46" s="92"/>
      <c r="AC46" s="92"/>
      <c r="AD46" s="92"/>
      <c r="AE46" s="93"/>
      <c r="AF46" s="94"/>
      <c r="AG46" s="90"/>
      <c r="AH46" s="63" t="s">
        <v>110</v>
      </c>
      <c r="AI46" s="108">
        <f>SUM(AI42:AI44)</f>
        <v>7813</v>
      </c>
      <c r="AJ46" s="108">
        <f t="shared" ref="AJ46:AM46" si="0">SUM(AJ42:AJ44)</f>
        <v>6665</v>
      </c>
      <c r="AK46" s="108">
        <f t="shared" si="0"/>
        <v>6000</v>
      </c>
      <c r="AL46" s="108">
        <f t="shared" si="0"/>
        <v>5200</v>
      </c>
      <c r="AM46" s="108">
        <f t="shared" si="0"/>
        <v>3400</v>
      </c>
      <c r="AN46" s="63"/>
      <c r="AO46" s="63"/>
      <c r="AP46" s="63"/>
      <c r="AQ46" s="63"/>
      <c r="AR46" s="63"/>
      <c r="AS46" s="63"/>
    </row>
    <row r="47" spans="1:45" s="33" customFormat="1" ht="14.25" customHeight="1"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P47" s="91"/>
      <c r="Q47" s="91"/>
      <c r="S47" s="91"/>
      <c r="T47" s="91"/>
      <c r="U47" s="91"/>
      <c r="V47" s="91"/>
      <c r="W47" s="91"/>
      <c r="X47" s="91"/>
      <c r="Y47" s="91"/>
      <c r="Z47" s="92"/>
      <c r="AA47" s="92"/>
      <c r="AB47" s="92"/>
      <c r="AC47" s="92"/>
      <c r="AD47" s="92"/>
      <c r="AE47" s="93"/>
      <c r="AF47" s="94"/>
      <c r="AG47" s="90"/>
      <c r="AH47" s="90"/>
      <c r="AI47" s="79"/>
      <c r="AJ47" s="79"/>
      <c r="AK47" s="49"/>
      <c r="AL47" s="81"/>
      <c r="AM47" s="82"/>
      <c r="AN47" s="63"/>
      <c r="AO47" s="63"/>
      <c r="AP47" s="63"/>
      <c r="AQ47" s="63"/>
      <c r="AR47" s="63"/>
      <c r="AS47" s="63"/>
    </row>
    <row r="48" spans="1:45" s="76" customFormat="1" ht="18">
      <c r="B48" s="77" t="s">
        <v>136</v>
      </c>
      <c r="AN48" s="63"/>
      <c r="AO48" s="63"/>
      <c r="AP48" s="63"/>
      <c r="AQ48" s="63"/>
      <c r="AR48" s="63"/>
      <c r="AS48" s="63"/>
    </row>
    <row r="49" spans="1:45" s="33" customFormat="1" ht="15"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P49" s="91"/>
      <c r="Q49" s="91"/>
      <c r="S49" s="91"/>
      <c r="T49" s="91"/>
      <c r="U49" s="91"/>
      <c r="V49" s="91"/>
      <c r="W49" s="91"/>
      <c r="X49" s="91"/>
      <c r="Y49" s="91"/>
      <c r="Z49" s="92"/>
      <c r="AA49" s="92"/>
      <c r="AB49" s="92"/>
      <c r="AC49" s="92"/>
      <c r="AD49" s="92"/>
      <c r="AE49" s="93"/>
      <c r="AF49" s="94"/>
      <c r="AG49" s="90"/>
      <c r="AH49" s="90"/>
      <c r="AI49" s="79"/>
      <c r="AJ49" s="79"/>
      <c r="AK49" s="49"/>
      <c r="AL49" s="81"/>
      <c r="AM49" s="82"/>
      <c r="AN49" s="63"/>
      <c r="AO49" s="63"/>
      <c r="AP49" s="63"/>
      <c r="AQ49" s="63"/>
      <c r="AR49" s="63"/>
      <c r="AS49" s="63"/>
    </row>
    <row r="50" spans="1:45" s="33" customFormat="1" ht="15"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4" t="s">
        <v>137</v>
      </c>
      <c r="P50" s="14" t="s">
        <v>138</v>
      </c>
      <c r="Q50" s="91"/>
      <c r="S50" s="91"/>
      <c r="T50" s="91"/>
      <c r="U50" s="91"/>
      <c r="V50" s="91"/>
      <c r="W50" s="91"/>
      <c r="X50" s="91"/>
      <c r="Y50" s="91"/>
      <c r="Z50" s="92"/>
      <c r="AA50" s="92"/>
      <c r="AB50" s="92"/>
      <c r="AC50" s="92"/>
      <c r="AD50" s="92"/>
      <c r="AE50" s="93"/>
      <c r="AF50" s="94"/>
      <c r="AG50" s="90"/>
      <c r="AH50" s="90"/>
      <c r="AI50" s="99">
        <f>MAX(SUMIFS('[1]6.02 MainsTier_1'!AI99:AI109,'[1]6.02 MainsTier_1'!$X$99:$X$109,'[1]6.02 MainsTier_1'!$X$99),'[1]1.08 Forecast Workload'!AI49)</f>
        <v>4.1251999999999986</v>
      </c>
      <c r="AJ50" s="99">
        <f>'[1]1.08 Forecast Workload'!AJ49</f>
        <v>4.1049188798030141</v>
      </c>
      <c r="AK50" s="99">
        <f>'[1]1.08 Forecast Workload'!AK49</f>
        <v>3.5874634525721096</v>
      </c>
      <c r="AL50" s="99">
        <f>'[1]1.08 Forecast Workload'!AL49</f>
        <v>3.5874634525721096</v>
      </c>
      <c r="AM50" s="99">
        <f>'[1]1.08 Forecast Workload'!AM49</f>
        <v>3.5874634525721096</v>
      </c>
      <c r="AN50" s="63"/>
      <c r="AO50" s="63"/>
      <c r="AP50" s="63"/>
      <c r="AQ50" s="63"/>
      <c r="AR50" s="63"/>
      <c r="AS50" s="63"/>
    </row>
    <row r="51" spans="1:45" s="33" customFormat="1" ht="15"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14" t="s">
        <v>137</v>
      </c>
      <c r="P51" s="14" t="s">
        <v>139</v>
      </c>
      <c r="Q51" s="91"/>
      <c r="S51" s="91"/>
      <c r="T51" s="91"/>
      <c r="U51" s="91"/>
      <c r="V51" s="91"/>
      <c r="W51" s="91"/>
      <c r="X51" s="91"/>
      <c r="Y51" s="91"/>
      <c r="Z51" s="92"/>
      <c r="AA51" s="92"/>
      <c r="AB51" s="92"/>
      <c r="AC51" s="92"/>
      <c r="AD51" s="92"/>
      <c r="AE51" s="93"/>
      <c r="AF51" s="94"/>
      <c r="AG51" s="90"/>
      <c r="AH51" s="90"/>
      <c r="AI51" s="99">
        <f>MAX(SUMIFS('[1]6.02 MainsTier_1'!AI99:AI109,'[1]6.02 MainsTier_1'!$X$99:$X$109,'[1]6.02 MainsTier_1'!$X$100),'[1]1.08 Forecast Workload'!AI50)</f>
        <v>153.56770000000006</v>
      </c>
      <c r="AJ51" s="99">
        <f>'[1]1.08 Forecast Workload'!AJ50</f>
        <v>172.33975161136058</v>
      </c>
      <c r="AK51" s="99">
        <f>'[1]1.08 Forecast Workload'!AK50</f>
        <v>157.26913804205674</v>
      </c>
      <c r="AL51" s="99">
        <f>'[1]1.08 Forecast Workload'!AL50</f>
        <v>157.26913804205674</v>
      </c>
      <c r="AM51" s="99">
        <f>'[1]1.08 Forecast Workload'!AM50</f>
        <v>157.26913804205674</v>
      </c>
      <c r="AN51" s="63"/>
      <c r="AO51" s="63"/>
      <c r="AP51" s="63"/>
      <c r="AQ51" s="63"/>
      <c r="AR51" s="63"/>
      <c r="AS51" s="63"/>
    </row>
    <row r="52" spans="1:45" s="33" customFormat="1" ht="15"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14" t="s">
        <v>137</v>
      </c>
      <c r="P52" s="14" t="s">
        <v>140</v>
      </c>
      <c r="Q52" s="91"/>
      <c r="S52" s="91"/>
      <c r="T52" s="91"/>
      <c r="U52" s="91"/>
      <c r="V52" s="91"/>
      <c r="W52" s="91"/>
      <c r="X52" s="91"/>
      <c r="Y52" s="91"/>
      <c r="Z52" s="92"/>
      <c r="AA52" s="92"/>
      <c r="AB52" s="92"/>
      <c r="AC52" s="92"/>
      <c r="AD52" s="92"/>
      <c r="AE52" s="93"/>
      <c r="AF52" s="94"/>
      <c r="AG52" s="90"/>
      <c r="AH52" s="90"/>
      <c r="AI52" s="99">
        <f>MAX(SUMIFS('[1]6.02 MainsTier_1'!AI99:AI109,'[1]6.02 MainsTier_1'!$X$99:$X$109,'[1]6.02 MainsTier_1'!$X$101),'[1]1.08 Forecast Workload'!AI51)</f>
        <v>90.989200000000039</v>
      </c>
      <c r="AJ52" s="99">
        <f>'[1]1.08 Forecast Workload'!AJ51</f>
        <v>106.78431204093836</v>
      </c>
      <c r="AK52" s="99">
        <f>'[1]1.08 Forecast Workload'!AK51</f>
        <v>98.638037751443193</v>
      </c>
      <c r="AL52" s="99">
        <f>'[1]1.08 Forecast Workload'!AL51</f>
        <v>98.638037751443193</v>
      </c>
      <c r="AM52" s="99">
        <f>'[1]1.08 Forecast Workload'!AM51</f>
        <v>98.638037751443193</v>
      </c>
      <c r="AN52" s="63"/>
      <c r="AO52" s="63"/>
      <c r="AP52" s="63"/>
      <c r="AQ52" s="63"/>
      <c r="AR52" s="63"/>
      <c r="AS52" s="63"/>
    </row>
    <row r="53" spans="1:45" s="33" customFormat="1" ht="15"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14" t="s">
        <v>137</v>
      </c>
      <c r="P53" s="14" t="s">
        <v>141</v>
      </c>
      <c r="Q53" s="91"/>
      <c r="S53" s="91"/>
      <c r="T53" s="91"/>
      <c r="U53" s="91"/>
      <c r="V53" s="91"/>
      <c r="W53" s="91"/>
      <c r="X53" s="91"/>
      <c r="Y53" s="91"/>
      <c r="Z53" s="92"/>
      <c r="AA53" s="92"/>
      <c r="AB53" s="92"/>
      <c r="AC53" s="92"/>
      <c r="AD53" s="92"/>
      <c r="AE53" s="93"/>
      <c r="AF53" s="94"/>
      <c r="AG53" s="90"/>
      <c r="AH53" s="90"/>
      <c r="AI53" s="99">
        <f>MAX(SUMIFS('[1]6.02 MainsTier_1'!AI99:AI109,'[1]6.02 MainsTier_1'!$X$99:$X$109,'[1]6.02 MainsTier_1'!$X$102),'[1]1.08 Forecast Workload'!AI52)</f>
        <v>33.423700000000004</v>
      </c>
      <c r="AJ53" s="99">
        <f>'[1]1.08 Forecast Workload'!AJ52</f>
        <v>55.498017467898052</v>
      </c>
      <c r="AK53" s="99">
        <f>'[1]1.08 Forecast Workload'!AK52</f>
        <v>55.898852871927978</v>
      </c>
      <c r="AL53" s="99">
        <f>'[1]1.08 Forecast Workload'!AL52</f>
        <v>55.898852871927978</v>
      </c>
      <c r="AM53" s="99">
        <f>'[1]1.08 Forecast Workload'!AM52</f>
        <v>55.898852871927978</v>
      </c>
      <c r="AN53" s="63"/>
      <c r="AO53" s="63"/>
      <c r="AP53" s="63"/>
      <c r="AQ53" s="63"/>
      <c r="AR53" s="63"/>
      <c r="AS53" s="63"/>
    </row>
    <row r="54" spans="1:45" s="33" customFormat="1" ht="15">
      <c r="AN54" s="63"/>
      <c r="AO54" s="63"/>
      <c r="AP54" s="63"/>
      <c r="AQ54" s="63"/>
      <c r="AR54" s="63"/>
      <c r="AS54" s="63"/>
    </row>
    <row r="55" spans="1:45" s="33" customFormat="1" ht="15"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14" t="s">
        <v>142</v>
      </c>
      <c r="P55" s="14" t="s">
        <v>143</v>
      </c>
      <c r="Q55" s="91"/>
      <c r="S55" s="91"/>
      <c r="T55" s="91"/>
      <c r="U55" s="91"/>
      <c r="V55" s="91"/>
      <c r="W55" s="91"/>
      <c r="X55" s="91"/>
      <c r="Y55" s="91"/>
      <c r="Z55" s="92"/>
      <c r="AA55" s="92"/>
      <c r="AB55" s="92"/>
      <c r="AC55" s="92"/>
      <c r="AD55" s="92"/>
      <c r="AE55" s="93"/>
      <c r="AF55" s="94"/>
      <c r="AG55" s="90"/>
      <c r="AH55" s="90"/>
      <c r="AI55" s="99">
        <f>MAX('[1]6.03 MainsTier_2A'!AI72+'[1]6.03 MainsTier_2A'!AI78,'[1]1.08 Forecast Workload'!AI54)</f>
        <v>0.75700000000000001</v>
      </c>
      <c r="AJ55" s="99">
        <f>'[1]1.08 Forecast Workload'!AJ54</f>
        <v>0</v>
      </c>
      <c r="AK55" s="99">
        <f>'[1]1.08 Forecast Workload'!AK54</f>
        <v>0</v>
      </c>
      <c r="AL55" s="99">
        <f>'[1]1.08 Forecast Workload'!AL54</f>
        <v>0</v>
      </c>
      <c r="AM55" s="99">
        <f>'[1]1.08 Forecast Workload'!AM54</f>
        <v>0</v>
      </c>
    </row>
    <row r="56" spans="1:45" s="33" customFormat="1" ht="15"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14" t="s">
        <v>142</v>
      </c>
      <c r="P56" s="14" t="s">
        <v>144</v>
      </c>
      <c r="Q56" s="91"/>
      <c r="S56" s="91"/>
      <c r="T56" s="91"/>
      <c r="U56" s="91"/>
      <c r="V56" s="91"/>
      <c r="W56" s="91"/>
      <c r="X56" s="91"/>
      <c r="Y56" s="91"/>
      <c r="Z56" s="92"/>
      <c r="AA56" s="92"/>
      <c r="AB56" s="92"/>
      <c r="AC56" s="92"/>
      <c r="AD56" s="92"/>
      <c r="AE56" s="93"/>
      <c r="AF56" s="94"/>
      <c r="AG56" s="90"/>
      <c r="AH56" s="90"/>
      <c r="AI56" s="99">
        <f>MAX('[1]6.03 MainsTier_2A'!AI73+'[1]6.03 MainsTier_2A'!AI79,'[1]1.08 Forecast Workload'!AI55)</f>
        <v>1.0452999999999999</v>
      </c>
      <c r="AJ56" s="99">
        <f>'[1]1.08 Forecast Workload'!AJ55</f>
        <v>0</v>
      </c>
      <c r="AK56" s="99">
        <f>'[1]1.08 Forecast Workload'!AK55</f>
        <v>0.22210984777648998</v>
      </c>
      <c r="AL56" s="99">
        <f>'[1]1.08 Forecast Workload'!AL55</f>
        <v>0.22210984777648998</v>
      </c>
      <c r="AM56" s="99">
        <f>'[1]1.08 Forecast Workload'!AM55</f>
        <v>0.22210984777648998</v>
      </c>
    </row>
    <row r="57" spans="1:45" s="33" customFormat="1" ht="15"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14" t="s">
        <v>142</v>
      </c>
      <c r="P57" s="14" t="s">
        <v>145</v>
      </c>
      <c r="Q57" s="91"/>
      <c r="S57" s="91"/>
      <c r="T57" s="91"/>
      <c r="U57" s="91"/>
      <c r="V57" s="91"/>
      <c r="W57" s="91"/>
      <c r="X57" s="91"/>
      <c r="Y57" s="91"/>
      <c r="Z57" s="92"/>
      <c r="AA57" s="92"/>
      <c r="AB57" s="92"/>
      <c r="AC57" s="92"/>
      <c r="AD57" s="92"/>
      <c r="AE57" s="93"/>
      <c r="AF57" s="94"/>
      <c r="AG57" s="90"/>
      <c r="AH57" s="90"/>
      <c r="AI57" s="99">
        <f>MAX('[1]6.03 MainsTier_2A'!AI74+'[1]6.03 MainsTier_2A'!AI80,'[1]1.08 Forecast Workload'!AI56)</f>
        <v>0.6724</v>
      </c>
      <c r="AJ57" s="99">
        <f>'[1]1.08 Forecast Workload'!AJ56</f>
        <v>0</v>
      </c>
      <c r="AK57" s="99">
        <f>'[1]1.08 Forecast Workload'!AK56</f>
        <v>6.2802716223509983E-2</v>
      </c>
      <c r="AL57" s="99">
        <f>'[1]1.08 Forecast Workload'!AL56</f>
        <v>6.2802716223509983E-2</v>
      </c>
      <c r="AM57" s="99">
        <f>'[1]1.08 Forecast Workload'!AM56</f>
        <v>6.2802716223509983E-2</v>
      </c>
    </row>
    <row r="58" spans="1:45" ht="15">
      <c r="A58" s="33"/>
      <c r="B58" s="33"/>
      <c r="C58" s="33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1:45" s="33" customFormat="1" ht="15"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14" t="s">
        <v>146</v>
      </c>
      <c r="P59" s="14" t="s">
        <v>143</v>
      </c>
      <c r="Q59" s="91"/>
      <c r="S59" s="91"/>
      <c r="T59" s="91"/>
      <c r="U59" s="91"/>
      <c r="V59" s="91"/>
      <c r="W59" s="91"/>
      <c r="X59" s="91"/>
      <c r="Y59" s="91"/>
      <c r="Z59" s="92"/>
      <c r="AA59" s="92"/>
      <c r="AB59" s="92"/>
      <c r="AC59" s="92"/>
      <c r="AD59" s="92"/>
      <c r="AE59" s="93"/>
      <c r="AF59" s="94"/>
      <c r="AG59" s="90"/>
      <c r="AH59" s="90"/>
      <c r="AI59" s="99">
        <f>MAX('[1]6.04 MainsTier_2B'!AI72+'[1]6.04 MainsTier_2B'!AI78,'[1]1.08 Forecast Workload'!AI58)</f>
        <v>0.79649999999999999</v>
      </c>
      <c r="AJ59" s="99">
        <f>'[1]1.08 Forecast Workload'!AJ58</f>
        <v>2.0898058143487033</v>
      </c>
      <c r="AK59" s="99">
        <f>'[1]1.08 Forecast Workload'!AK58</f>
        <v>5.0057932818837658</v>
      </c>
      <c r="AL59" s="99">
        <f>'[1]1.08 Forecast Workload'!AL58</f>
        <v>5.0057932818837658</v>
      </c>
      <c r="AM59" s="99">
        <f>'[1]1.08 Forecast Workload'!AM58</f>
        <v>5.0057932818837658</v>
      </c>
    </row>
    <row r="60" spans="1:45" s="33" customFormat="1" ht="15"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14" t="s">
        <v>146</v>
      </c>
      <c r="P60" s="14" t="s">
        <v>144</v>
      </c>
      <c r="Q60" s="91"/>
      <c r="S60" s="91"/>
      <c r="T60" s="91"/>
      <c r="U60" s="91"/>
      <c r="V60" s="91"/>
      <c r="W60" s="91"/>
      <c r="X60" s="91"/>
      <c r="Y60" s="91"/>
      <c r="Z60" s="92"/>
      <c r="AA60" s="92"/>
      <c r="AB60" s="92"/>
      <c r="AC60" s="92"/>
      <c r="AD60" s="92"/>
      <c r="AE60" s="93"/>
      <c r="AF60" s="94"/>
      <c r="AG60" s="90"/>
      <c r="AH60" s="90"/>
      <c r="AI60" s="99">
        <f>MAX('[1]6.04 MainsTier_2B'!AI73+'[1]6.04 MainsTier_2B'!AI79,'[1]1.08 Forecast Workload'!AI59)</f>
        <v>10.0776</v>
      </c>
      <c r="AJ60" s="99">
        <f>'[1]1.08 Forecast Workload'!AJ59</f>
        <v>11.704624228675089</v>
      </c>
      <c r="AK60" s="99">
        <f>'[1]1.08 Forecast Workload'!AK59</f>
        <v>26.140093197108307</v>
      </c>
      <c r="AL60" s="99">
        <f>'[1]1.08 Forecast Workload'!AL59</f>
        <v>26.140093197108307</v>
      </c>
      <c r="AM60" s="99">
        <f>'[1]1.08 Forecast Workload'!AM59</f>
        <v>26.140093197108307</v>
      </c>
    </row>
    <row r="61" spans="1:45" s="33" customFormat="1" ht="15"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14" t="s">
        <v>146</v>
      </c>
      <c r="P61" s="14" t="s">
        <v>145</v>
      </c>
      <c r="Q61" s="91"/>
      <c r="S61" s="91"/>
      <c r="T61" s="91"/>
      <c r="U61" s="91"/>
      <c r="V61" s="91"/>
      <c r="W61" s="91"/>
      <c r="X61" s="91"/>
      <c r="Y61" s="91"/>
      <c r="Z61" s="92"/>
      <c r="AA61" s="92"/>
      <c r="AB61" s="92"/>
      <c r="AC61" s="92"/>
      <c r="AD61" s="92"/>
      <c r="AE61" s="93"/>
      <c r="AF61" s="94"/>
      <c r="AG61" s="90"/>
      <c r="AH61" s="90"/>
      <c r="AI61" s="99">
        <f>MAX('[1]6.04 MainsTier_2B'!AI74+'[1]6.04 MainsTier_2B'!AI80,'[1]1.08 Forecast Workload'!AI60)</f>
        <v>2.2100000000000002E-2</v>
      </c>
      <c r="AJ61" s="99">
        <f>'[1]1.08 Forecast Workload'!AJ60</f>
        <v>2.8665699569762118</v>
      </c>
      <c r="AK61" s="99">
        <f>'[1]1.08 Forecast Workload'!AK60</f>
        <v>7.223224258341264</v>
      </c>
      <c r="AL61" s="99">
        <f>'[1]1.08 Forecast Workload'!AL60</f>
        <v>7.223224258341264</v>
      </c>
      <c r="AM61" s="99">
        <f>'[1]1.08 Forecast Workload'!AM60</f>
        <v>7.223224258341264</v>
      </c>
    </row>
    <row r="62" spans="1:45" ht="15">
      <c r="A62" s="33"/>
      <c r="B62" s="33"/>
      <c r="C62" s="33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45" s="33" customFormat="1" ht="15"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14" t="s">
        <v>147</v>
      </c>
      <c r="P63" s="91"/>
      <c r="Q63" s="91"/>
      <c r="S63" s="91"/>
      <c r="T63" s="91"/>
      <c r="U63" s="91"/>
      <c r="V63" s="91"/>
      <c r="W63" s="91"/>
      <c r="X63" s="91"/>
      <c r="Y63" s="91"/>
      <c r="Z63" s="92"/>
      <c r="AA63" s="92"/>
      <c r="AB63" s="92"/>
      <c r="AC63" s="92"/>
      <c r="AD63" s="92"/>
      <c r="AE63" s="93"/>
      <c r="AF63" s="94"/>
      <c r="AG63" s="90"/>
      <c r="AH63" s="90"/>
      <c r="AI63" s="99">
        <f>MAX('[1]6.05 MainsTier_3'!AI16,'[1]1.08 Forecast Workload'!AI62)</f>
        <v>7.1000000000000008E-2</v>
      </c>
      <c r="AJ63" s="99">
        <f>'[1]1.08 Forecast Workload'!AJ62</f>
        <v>1.38</v>
      </c>
      <c r="AK63" s="99">
        <f>'[1]1.08 Forecast Workload'!AK62</f>
        <v>3.187197733333333</v>
      </c>
      <c r="AL63" s="99">
        <f>'[1]1.08 Forecast Workload'!AL62</f>
        <v>3.187197733333333</v>
      </c>
      <c r="AM63" s="99">
        <f>'[1]1.08 Forecast Workload'!AM62</f>
        <v>3.187197733333333</v>
      </c>
    </row>
    <row r="64" spans="1:45" s="33" customFormat="1" ht="15"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14" t="s">
        <v>148</v>
      </c>
      <c r="P64" s="91"/>
      <c r="Q64" s="91"/>
      <c r="S64" s="91"/>
      <c r="T64" s="91"/>
      <c r="U64" s="91"/>
      <c r="V64" s="91"/>
      <c r="W64" s="91"/>
      <c r="X64" s="91"/>
      <c r="Y64" s="91"/>
      <c r="Z64" s="92"/>
      <c r="AA64" s="92"/>
      <c r="AB64" s="92"/>
      <c r="AC64" s="92"/>
      <c r="AD64" s="92"/>
      <c r="AE64" s="93"/>
      <c r="AF64" s="94"/>
      <c r="AG64" s="90"/>
      <c r="AH64" s="90"/>
      <c r="AI64" s="99">
        <f>MAX('[1]6.07 MainsDiversions'!AI19,'[1]1.08 Forecast Workload'!AI63)</f>
        <v>24.4864</v>
      </c>
      <c r="AJ64" s="99">
        <f>'[1]1.08 Forecast Workload'!AJ63</f>
        <v>24.4864</v>
      </c>
      <c r="AK64" s="99">
        <f>'[1]1.08 Forecast Workload'!AK63</f>
        <v>24.4864</v>
      </c>
      <c r="AL64" s="99">
        <f>'[1]1.08 Forecast Workload'!AL63</f>
        <v>24.4864</v>
      </c>
      <c r="AM64" s="99">
        <f>'[1]1.08 Forecast Workload'!AM63</f>
        <v>24.4864</v>
      </c>
    </row>
    <row r="65" spans="1:39" s="33" customFormat="1" ht="15"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14" t="s">
        <v>149</v>
      </c>
      <c r="P65" s="33" t="s">
        <v>150</v>
      </c>
      <c r="Q65" s="91"/>
      <c r="S65" s="91"/>
      <c r="T65" s="91"/>
      <c r="U65" s="91"/>
      <c r="V65" s="91"/>
      <c r="W65" s="91"/>
      <c r="X65" s="91"/>
      <c r="Y65" s="91"/>
      <c r="Z65" s="92"/>
      <c r="AA65" s="92"/>
      <c r="AB65" s="92"/>
      <c r="AC65" s="92"/>
      <c r="AD65" s="92"/>
      <c r="AE65" s="93"/>
      <c r="AF65" s="94"/>
      <c r="AG65" s="90"/>
      <c r="AH65" s="90"/>
      <c r="AI65" s="99">
        <f>MAX('[1]6.02 MainsTier_1'!AI113,'[1]1.08 Forecast Workload'!AI64)</f>
        <v>58.555299999999974</v>
      </c>
      <c r="AJ65" s="99">
        <f>'[1]1.08 Forecast Workload'!AJ64</f>
        <v>56.808</v>
      </c>
      <c r="AK65" s="99">
        <f>'[1]1.08 Forecast Workload'!AK64</f>
        <v>42.845860200000011</v>
      </c>
      <c r="AL65" s="99">
        <f>'[1]1.08 Forecast Workload'!AL64</f>
        <v>42.845860200000011</v>
      </c>
      <c r="AM65" s="99">
        <f>'[1]1.08 Forecast Workload'!AM64</f>
        <v>42.845860200000011</v>
      </c>
    </row>
    <row r="66" spans="1:39" s="33" customFormat="1" ht="15"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14" t="s">
        <v>151</v>
      </c>
      <c r="P66" s="91"/>
      <c r="Q66" s="91"/>
      <c r="S66" s="91"/>
      <c r="T66" s="91"/>
      <c r="U66" s="91"/>
      <c r="V66" s="91"/>
      <c r="W66" s="91"/>
      <c r="X66" s="91"/>
      <c r="Y66" s="91"/>
      <c r="Z66" s="92"/>
      <c r="AA66" s="92"/>
      <c r="AB66" s="92"/>
      <c r="AC66" s="92"/>
      <c r="AD66" s="92"/>
      <c r="AE66" s="93"/>
      <c r="AF66" s="94"/>
      <c r="AG66" s="90"/>
      <c r="AH66" s="90"/>
      <c r="AI66" s="99">
        <f>MAX(SUM('[1]6.06 MainsTier_Other'!AI140:AI185),'[1]1.08 Forecast Workload'!AI65)</f>
        <v>33.8367</v>
      </c>
      <c r="AJ66" s="99">
        <f>'[1]1.08 Forecast Workload'!AJ65</f>
        <v>17.641999999999999</v>
      </c>
      <c r="AK66" s="99">
        <f>'[1]1.08 Forecast Workload'!AK65</f>
        <v>29.176287218000009</v>
      </c>
      <c r="AL66" s="99">
        <f>'[1]1.08 Forecast Workload'!AL65</f>
        <v>29.176287218000009</v>
      </c>
      <c r="AM66" s="99">
        <f>'[1]1.08 Forecast Workload'!AM65</f>
        <v>29.176287218000009</v>
      </c>
    </row>
    <row r="67" spans="1:39" s="33" customFormat="1" ht="15"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14" t="s">
        <v>152</v>
      </c>
      <c r="P67" s="91"/>
      <c r="Q67" s="91"/>
      <c r="S67" s="91"/>
      <c r="T67" s="91"/>
      <c r="U67" s="91"/>
      <c r="V67" s="91"/>
      <c r="W67" s="91"/>
      <c r="X67" s="91"/>
      <c r="Y67" s="91"/>
      <c r="Z67" s="92"/>
      <c r="AA67" s="92"/>
      <c r="AB67" s="92"/>
      <c r="AC67" s="92"/>
      <c r="AD67" s="92"/>
      <c r="AE67" s="93"/>
      <c r="AF67" s="94"/>
      <c r="AG67" s="90"/>
      <c r="AH67" s="90"/>
      <c r="AI67" s="100">
        <f>MAX(SUMIFS('[1]6.09 RepexServices'!AI127:AI163,'[1]6.09 RepexServices'!$W$127:$W$163,'[1]6.09 RepexServices'!$W$128),'[1]1.08 Forecast Workload'!AI66)</f>
        <v>12168</v>
      </c>
      <c r="AJ67" s="99">
        <f>'[1]1.08 Forecast Workload'!AJ66</f>
        <v>18328.969240046066</v>
      </c>
      <c r="AK67" s="99">
        <f>'[1]1.08 Forecast Workload'!AK66</f>
        <v>17503.192975942802</v>
      </c>
      <c r="AL67" s="99">
        <f>'[1]1.08 Forecast Workload'!AL66</f>
        <v>17503.192975942802</v>
      </c>
      <c r="AM67" s="99">
        <f>'[1]1.08 Forecast Workload'!AM66</f>
        <v>17503.192975942802</v>
      </c>
    </row>
    <row r="68" spans="1:39" s="63" customFormat="1" ht="15">
      <c r="A68" s="33"/>
      <c r="B68" s="33"/>
      <c r="C68" s="33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14" t="s">
        <v>153</v>
      </c>
      <c r="P68" s="91"/>
      <c r="Q68" s="91"/>
      <c r="R68" s="33"/>
      <c r="S68" s="91"/>
      <c r="T68" s="91"/>
      <c r="U68" s="91"/>
      <c r="V68" s="91"/>
      <c r="W68" s="91"/>
      <c r="X68" s="91"/>
      <c r="Y68" s="91"/>
      <c r="Z68" s="92"/>
      <c r="AA68" s="92"/>
      <c r="AB68" s="92"/>
      <c r="AC68" s="92"/>
      <c r="AD68" s="92"/>
      <c r="AE68" s="93"/>
      <c r="AF68" s="94"/>
      <c r="AG68" s="90"/>
      <c r="AH68" s="90"/>
      <c r="AI68" s="99">
        <f>MAX(SUMIFS('[1]6.09 RepexServices'!AI127:AI163,'[1]6.09 RepexServices'!$W$127:$W$163,'[1]6.09 RepexServices'!$W$127),'[1]1.08 Forecast Workload'!AI67)</f>
        <v>14010</v>
      </c>
      <c r="AJ68" s="99">
        <f>'[1]1.08 Forecast Workload'!AJ67</f>
        <v>18328.969240046066</v>
      </c>
      <c r="AK68" s="99">
        <f>'[1]1.08 Forecast Workload'!AK67</f>
        <v>18117.192975942799</v>
      </c>
      <c r="AL68" s="99">
        <f>'[1]1.08 Forecast Workload'!AL67</f>
        <v>18117.192975942799</v>
      </c>
      <c r="AM68" s="99">
        <f>'[1]1.08 Forecast Workload'!AM67</f>
        <v>18117.192975942799</v>
      </c>
    </row>
    <row r="69" spans="1:39" s="63" customFormat="1" ht="15">
      <c r="A69" s="33"/>
      <c r="B69" s="33"/>
      <c r="C69" s="33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14"/>
      <c r="P69" s="91"/>
      <c r="Q69" s="91"/>
      <c r="R69" s="33"/>
      <c r="S69" s="91"/>
      <c r="T69" s="91"/>
      <c r="U69" s="91"/>
      <c r="V69" s="91"/>
      <c r="W69" s="91"/>
      <c r="X69" s="91"/>
      <c r="Y69" s="91"/>
      <c r="Z69" s="92"/>
      <c r="AA69" s="92"/>
      <c r="AB69" s="92"/>
      <c r="AC69" s="92"/>
      <c r="AD69" s="92"/>
      <c r="AE69" s="93"/>
      <c r="AF69" s="94"/>
      <c r="AG69" s="90"/>
      <c r="AH69" s="90"/>
      <c r="AI69" s="14"/>
      <c r="AJ69" s="14"/>
      <c r="AK69" s="14"/>
      <c r="AL69" s="14"/>
      <c r="AM69" s="14"/>
    </row>
    <row r="70" spans="1:39" s="63" customFormat="1" ht="18">
      <c r="A70" s="76"/>
      <c r="B70" s="77" t="s">
        <v>105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</row>
    <row r="71" spans="1:39" s="63" customForma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spans="1:39" s="63" customForma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spans="1:39" s="63" customForma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spans="1:39" s="63" customForma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spans="1:39" s="63" customForma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1:39" s="63" customForma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</sheetData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BC22-60B2-4E42-AE38-B58288160158}">
  <sheetPr>
    <tabColor theme="4"/>
    <pageSetUpPr autoPageBreaks="0" fitToPage="1"/>
  </sheetPr>
  <dimension ref="A1:BR60"/>
  <sheetViews>
    <sheetView zoomScale="70" zoomScaleNormal="70" workbookViewId="0">
      <pane xSplit="10" ySplit="8" topLeftCell="K9" activePane="bottomRight" state="frozen"/>
      <selection activeCell="AI139" sqref="AI139:AM139"/>
      <selection pane="topRight" activeCell="AI139" sqref="AI139:AM139"/>
      <selection pane="bottomLeft" activeCell="AI139" sqref="AI139:AM139"/>
      <selection pane="bottomRight" activeCell="AI139" sqref="AI139:AM139"/>
    </sheetView>
  </sheetViews>
  <sheetFormatPr defaultColWidth="0" defaultRowHeight="14.25"/>
  <cols>
    <col min="1" max="1" width="14.42578125" style="14" customWidth="1"/>
    <col min="2" max="3" width="1.42578125" style="14" customWidth="1"/>
    <col min="4" max="4" width="30.5703125" style="14" customWidth="1"/>
    <col min="5" max="14" width="0.5703125" style="14" customWidth="1"/>
    <col min="15" max="15" width="59.28515625" style="14" bestFit="1" customWidth="1"/>
    <col min="16" max="17" width="30.28515625" style="14" customWidth="1"/>
    <col min="18" max="18" width="25.5703125" style="14" customWidth="1"/>
    <col min="19" max="21" width="1.5703125" style="14" customWidth="1"/>
    <col min="22" max="31" width="1" style="14" customWidth="1"/>
    <col min="32" max="33" width="2" style="14" customWidth="1"/>
    <col min="34" max="34" width="9.7109375" style="14" bestFit="1" customWidth="1"/>
    <col min="35" max="35" width="18.42578125" style="23" customWidth="1"/>
    <col min="36" max="39" width="18.42578125" style="14" customWidth="1"/>
    <col min="40" max="45" width="1.42578125" style="14" customWidth="1"/>
    <col min="46" max="63" width="18.42578125" style="14" hidden="1" customWidth="1"/>
    <col min="64" max="16384" width="14" style="14" hidden="1"/>
  </cols>
  <sheetData>
    <row r="1" spans="1:70" s="3" customFormat="1" ht="26.25">
      <c r="A1" s="1" t="s">
        <v>0</v>
      </c>
      <c r="B1" s="2"/>
      <c r="P1" s="4" t="s">
        <v>1</v>
      </c>
      <c r="Q1" s="4"/>
      <c r="R1" s="4"/>
      <c r="S1" s="4"/>
      <c r="T1" s="4"/>
      <c r="U1" s="4"/>
      <c r="V1" s="4"/>
      <c r="W1" s="4"/>
      <c r="X1" s="4"/>
      <c r="Y1" s="4"/>
      <c r="AE1" s="2"/>
      <c r="AI1" s="59"/>
      <c r="AK1" s="2"/>
      <c r="AY1" s="2"/>
    </row>
    <row r="2" spans="1:70" s="3" customFormat="1" ht="26.25">
      <c r="A2" s="4" t="str">
        <f>[1]Cover!$E$13</f>
        <v>Wales &amp; West Utilities PLC</v>
      </c>
      <c r="B2" s="2"/>
      <c r="AI2" s="59"/>
    </row>
    <row r="3" spans="1:70" s="3" customFormat="1" ht="26.25">
      <c r="A3" s="4">
        <f>[1]Cover!$E$15</f>
        <v>2022</v>
      </c>
      <c r="B3" s="4"/>
      <c r="C3" s="4"/>
      <c r="D3" s="4"/>
      <c r="AI3" s="59"/>
    </row>
    <row r="4" spans="1:70" s="7" customFormat="1" ht="27" thickBot="1">
      <c r="A4" s="61" t="s">
        <v>154</v>
      </c>
      <c r="B4" s="6"/>
      <c r="AI4" s="62"/>
    </row>
    <row r="5" spans="1:70" ht="15.75">
      <c r="A5" s="63"/>
      <c r="B5" s="64"/>
      <c r="C5" s="6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3"/>
      <c r="AH5" s="63"/>
      <c r="AI5" s="66" t="s">
        <v>3</v>
      </c>
      <c r="AJ5" s="97"/>
      <c r="AK5" s="97"/>
      <c r="AL5" s="97"/>
      <c r="AM5" s="98"/>
      <c r="AN5" s="63"/>
      <c r="AO5" s="63"/>
      <c r="AP5" s="63"/>
      <c r="AQ5" s="63"/>
      <c r="AR5" s="63"/>
      <c r="AS5" s="65"/>
      <c r="AT5" s="65"/>
      <c r="AU5" s="65"/>
      <c r="AV5" s="65"/>
      <c r="AW5" s="65"/>
      <c r="AX5" s="65"/>
      <c r="AY5" s="63"/>
      <c r="AZ5" s="63"/>
      <c r="BA5" s="63"/>
      <c r="BB5" s="63"/>
      <c r="BC5" s="63"/>
      <c r="BD5" s="63"/>
      <c r="BE5" s="63"/>
      <c r="BF5" s="63"/>
      <c r="BG5" s="65"/>
      <c r="BH5" s="65"/>
      <c r="BI5" s="65"/>
      <c r="BJ5" s="65"/>
      <c r="BK5" s="65"/>
    </row>
    <row r="6" spans="1:70" ht="15.75">
      <c r="A6" s="63"/>
      <c r="B6" s="64"/>
      <c r="C6" s="64"/>
      <c r="D6" s="16" t="s">
        <v>90</v>
      </c>
      <c r="E6" s="16" t="s">
        <v>91</v>
      </c>
      <c r="F6" s="16" t="s">
        <v>92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6" t="s">
        <v>13</v>
      </c>
      <c r="P6" s="69" t="s">
        <v>14</v>
      </c>
      <c r="Q6" s="69" t="s">
        <v>93</v>
      </c>
      <c r="R6" s="69" t="s">
        <v>15</v>
      </c>
      <c r="S6" s="69" t="s">
        <v>16</v>
      </c>
      <c r="T6" s="69" t="s">
        <v>17</v>
      </c>
      <c r="U6" s="69" t="s">
        <v>18</v>
      </c>
      <c r="V6" s="69" t="s">
        <v>19</v>
      </c>
      <c r="W6" s="69" t="s">
        <v>20</v>
      </c>
      <c r="X6" s="69" t="s">
        <v>21</v>
      </c>
      <c r="Y6" s="69" t="s">
        <v>22</v>
      </c>
      <c r="Z6" s="69" t="s">
        <v>23</v>
      </c>
      <c r="AA6" s="69" t="s">
        <v>24</v>
      </c>
      <c r="AB6" s="69" t="s">
        <v>25</v>
      </c>
      <c r="AC6" s="69" t="s">
        <v>26</v>
      </c>
      <c r="AD6" s="69" t="s">
        <v>27</v>
      </c>
      <c r="AE6" s="70" t="s">
        <v>28</v>
      </c>
      <c r="AF6" s="71"/>
      <c r="AG6" s="71"/>
      <c r="AH6" s="72" t="s">
        <v>29</v>
      </c>
      <c r="AI6" s="73">
        <v>2022</v>
      </c>
      <c r="AJ6" s="74">
        <v>2023</v>
      </c>
      <c r="AK6" s="74">
        <v>2024</v>
      </c>
      <c r="AL6" s="74">
        <v>2025</v>
      </c>
      <c r="AM6" s="75">
        <v>2026</v>
      </c>
      <c r="AN6" s="63"/>
      <c r="AO6" s="63"/>
      <c r="AP6" s="63"/>
      <c r="AQ6" s="63"/>
      <c r="AR6" s="63"/>
      <c r="AS6" s="65"/>
      <c r="AT6" s="65"/>
      <c r="AU6" s="65"/>
      <c r="AV6" s="65"/>
      <c r="AW6" s="65"/>
      <c r="AX6" s="65"/>
      <c r="AY6" s="63"/>
      <c r="AZ6" s="63"/>
      <c r="BA6" s="63"/>
      <c r="BB6" s="63"/>
      <c r="BC6" s="63"/>
      <c r="BD6" s="63"/>
      <c r="BE6" s="63"/>
      <c r="BF6" s="63"/>
      <c r="BG6" s="65"/>
      <c r="BH6" s="65"/>
      <c r="BI6" s="65"/>
      <c r="BJ6" s="65"/>
      <c r="BK6" s="65"/>
    </row>
    <row r="7" spans="1:70">
      <c r="AN7" s="63"/>
      <c r="AO7" s="63"/>
      <c r="AP7" s="63"/>
      <c r="AQ7" s="63"/>
      <c r="AR7" s="63"/>
      <c r="AS7" s="65"/>
    </row>
    <row r="8" spans="1:70" s="109" customFormat="1" ht="18">
      <c r="B8" s="77" t="s">
        <v>155</v>
      </c>
      <c r="AE8" s="110"/>
      <c r="AI8" s="111"/>
      <c r="AN8" s="63"/>
      <c r="AO8" s="63"/>
      <c r="AP8" s="63"/>
      <c r="AQ8" s="63"/>
      <c r="AR8" s="63"/>
      <c r="AS8" s="65"/>
    </row>
    <row r="9" spans="1:70" s="46" customFormat="1">
      <c r="Z9" s="48"/>
      <c r="AE9" s="112"/>
      <c r="AH9" s="30"/>
      <c r="AI9" s="57"/>
      <c r="AK9" s="49"/>
      <c r="AL9" s="50"/>
      <c r="AM9" s="30"/>
      <c r="AN9" s="63"/>
      <c r="AO9" s="63"/>
      <c r="AP9" s="63"/>
      <c r="AQ9" s="63"/>
      <c r="AR9" s="63"/>
      <c r="AS9" s="65"/>
      <c r="AT9" s="30"/>
      <c r="AU9" s="50"/>
      <c r="AV9" s="50"/>
      <c r="AW9" s="50"/>
      <c r="AY9" s="49"/>
      <c r="AZ9" s="50"/>
      <c r="BA9" s="30"/>
      <c r="BB9" s="30"/>
      <c r="BC9" s="30"/>
      <c r="BD9" s="30"/>
      <c r="BE9" s="30"/>
      <c r="BF9" s="30"/>
      <c r="BG9" s="30"/>
      <c r="BH9" s="30"/>
      <c r="BI9" s="50"/>
      <c r="BJ9" s="50"/>
      <c r="BK9" s="50"/>
      <c r="BL9" s="50"/>
      <c r="BM9" s="50"/>
      <c r="BN9" s="50"/>
      <c r="BO9" s="50"/>
      <c r="BP9" s="50"/>
      <c r="BQ9" s="50"/>
      <c r="BR9" s="30"/>
    </row>
    <row r="10" spans="1:70" s="115" customFormat="1" ht="15.75">
      <c r="A10" s="113"/>
      <c r="B10" s="114" t="s">
        <v>156</v>
      </c>
      <c r="C10" s="114"/>
      <c r="D10" s="114"/>
      <c r="AI10" s="116"/>
      <c r="AN10" s="63"/>
      <c r="AO10" s="63"/>
      <c r="AP10" s="63"/>
      <c r="AQ10" s="63"/>
      <c r="AR10" s="63"/>
      <c r="AS10" s="65"/>
    </row>
    <row r="11" spans="1:70" s="46" customFormat="1">
      <c r="Z11" s="48"/>
      <c r="AE11" s="112"/>
      <c r="AH11" s="30"/>
      <c r="AI11" s="57"/>
      <c r="AK11" s="49"/>
      <c r="AL11" s="50"/>
      <c r="AM11" s="30"/>
      <c r="AN11" s="63"/>
      <c r="AO11" s="63"/>
      <c r="AP11" s="63"/>
      <c r="AQ11" s="63"/>
      <c r="AR11" s="63"/>
      <c r="AS11" s="65"/>
      <c r="AT11" s="30"/>
      <c r="AU11" s="50"/>
      <c r="AV11" s="50"/>
      <c r="AW11" s="50"/>
      <c r="AY11" s="49"/>
      <c r="AZ11" s="50"/>
      <c r="BA11" s="30"/>
      <c r="BB11" s="30"/>
      <c r="BC11" s="30"/>
      <c r="BD11" s="30"/>
      <c r="BE11" s="30"/>
      <c r="BF11" s="30"/>
      <c r="BG11" s="30"/>
      <c r="BH11" s="30"/>
      <c r="BI11" s="50"/>
      <c r="BJ11" s="50"/>
      <c r="BK11" s="50"/>
      <c r="BL11" s="50"/>
      <c r="BM11" s="50"/>
      <c r="BN11" s="50"/>
      <c r="BO11" s="50"/>
      <c r="BP11" s="50"/>
      <c r="BQ11" s="50"/>
      <c r="BR11" s="30"/>
    </row>
    <row r="12" spans="1:70" s="28" customFormat="1" ht="15">
      <c r="A12" s="46"/>
      <c r="B12" s="46"/>
      <c r="C12" s="27" t="s">
        <v>157</v>
      </c>
      <c r="D12" s="27"/>
      <c r="AI12" s="84"/>
      <c r="AN12" s="63"/>
      <c r="AO12" s="63"/>
      <c r="AP12" s="63"/>
      <c r="AQ12" s="63"/>
      <c r="AR12" s="63"/>
      <c r="AS12" s="65"/>
    </row>
    <row r="13" spans="1:70" s="79" customFormat="1" ht="13.5" customHeight="1"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80"/>
      <c r="AA13" s="80"/>
      <c r="AB13" s="80"/>
      <c r="AC13" s="80"/>
      <c r="AD13" s="80"/>
      <c r="AE13" s="49"/>
      <c r="AF13" s="81"/>
      <c r="AG13" s="82"/>
      <c r="AH13" s="82"/>
      <c r="AI13" s="83"/>
      <c r="AK13" s="49"/>
      <c r="AL13" s="81"/>
      <c r="AM13" s="82"/>
      <c r="AN13" s="63"/>
      <c r="AO13" s="63"/>
      <c r="AP13" s="63"/>
      <c r="AQ13" s="63"/>
      <c r="AR13" s="63"/>
      <c r="AS13" s="65"/>
      <c r="AT13" s="82"/>
      <c r="AU13" s="81"/>
      <c r="AV13" s="81"/>
      <c r="AW13" s="81"/>
      <c r="AY13" s="49"/>
      <c r="AZ13" s="81"/>
      <c r="BA13" s="82"/>
      <c r="BB13" s="82"/>
      <c r="BC13" s="82"/>
      <c r="BD13" s="82"/>
      <c r="BE13" s="82"/>
      <c r="BF13" s="82"/>
      <c r="BG13" s="82"/>
      <c r="BH13" s="82"/>
      <c r="BI13" s="81"/>
      <c r="BJ13" s="81"/>
      <c r="BK13" s="81"/>
      <c r="BL13" s="81"/>
      <c r="BM13" s="81"/>
      <c r="BN13" s="81"/>
      <c r="BO13" s="81"/>
      <c r="BP13" s="81"/>
      <c r="BQ13" s="81"/>
      <c r="BR13" s="82"/>
    </row>
    <row r="14" spans="1:70" s="79" customFormat="1" ht="13.5" customHeight="1">
      <c r="O14" s="79" t="s">
        <v>46</v>
      </c>
      <c r="P14" s="63" t="s">
        <v>158</v>
      </c>
      <c r="Q14" s="63" t="s">
        <v>159</v>
      </c>
      <c r="R14" s="63"/>
      <c r="S14" s="63"/>
      <c r="T14" s="63"/>
      <c r="U14" s="63"/>
      <c r="V14" s="63"/>
      <c r="W14" s="63"/>
      <c r="X14" s="63"/>
      <c r="Y14" s="63"/>
      <c r="Z14" s="80"/>
      <c r="AA14" s="80"/>
      <c r="AB14" s="80"/>
      <c r="AC14" s="80"/>
      <c r="AD14" s="80"/>
      <c r="AE14" s="49"/>
      <c r="AF14" s="81"/>
      <c r="AG14" s="82"/>
      <c r="AH14" s="82" t="s">
        <v>110</v>
      </c>
      <c r="AI14" s="32">
        <f>IFERROR('[1]9.03 ODI_Interruption'!AI11,0)</f>
        <v>2563934</v>
      </c>
      <c r="AJ14" s="117">
        <f>'[1]9.03 ODI_Interruption'!AJ11</f>
        <v>0</v>
      </c>
      <c r="AK14" s="117">
        <f>'[1]9.03 ODI_Interruption'!AK11</f>
        <v>0</v>
      </c>
      <c r="AL14" s="117">
        <f>'[1]9.03 ODI_Interruption'!AL11</f>
        <v>0</v>
      </c>
      <c r="AM14" s="117">
        <f>'[1]9.03 ODI_Interruption'!AM11</f>
        <v>0</v>
      </c>
      <c r="AN14" s="63"/>
      <c r="AO14" s="63"/>
      <c r="AP14" s="63"/>
      <c r="AQ14" s="63"/>
      <c r="AR14" s="63"/>
      <c r="AS14" s="65"/>
      <c r="AT14" s="82"/>
      <c r="AU14" s="81"/>
      <c r="AV14" s="81"/>
      <c r="AW14" s="81"/>
      <c r="AY14" s="49"/>
      <c r="AZ14" s="81"/>
      <c r="BA14" s="82"/>
      <c r="BB14" s="82"/>
      <c r="BC14" s="82"/>
      <c r="BD14" s="82"/>
      <c r="BE14" s="82"/>
      <c r="BF14" s="82"/>
      <c r="BG14" s="82"/>
      <c r="BH14" s="82"/>
      <c r="BI14" s="81"/>
      <c r="BJ14" s="81"/>
      <c r="BK14" s="81"/>
      <c r="BL14" s="81"/>
      <c r="BM14" s="81"/>
      <c r="BN14" s="81"/>
      <c r="BO14" s="81"/>
      <c r="BP14" s="81"/>
      <c r="BQ14" s="81"/>
      <c r="BR14" s="82"/>
    </row>
    <row r="15" spans="1:70" s="79" customFormat="1" ht="13.5" customHeight="1">
      <c r="O15" s="79" t="s">
        <v>160</v>
      </c>
      <c r="P15" s="63" t="s">
        <v>161</v>
      </c>
      <c r="Q15" s="63" t="s">
        <v>162</v>
      </c>
      <c r="R15" s="63"/>
      <c r="S15" s="63"/>
      <c r="T15" s="63"/>
      <c r="U15" s="63"/>
      <c r="V15" s="63"/>
      <c r="W15" s="63"/>
      <c r="X15" s="63"/>
      <c r="Y15" s="63"/>
      <c r="Z15" s="80"/>
      <c r="AA15" s="80"/>
      <c r="AB15" s="80"/>
      <c r="AC15" s="80"/>
      <c r="AD15" s="80"/>
      <c r="AE15" s="49"/>
      <c r="AF15" s="81"/>
      <c r="AG15" s="82"/>
      <c r="AH15" s="82" t="s">
        <v>163</v>
      </c>
      <c r="AI15" s="32">
        <f>SUM('[1]8.01 LTS&amp;Entry'!AA66:AA71)+'[1]8.03 DistributionNetwork'!AI32</f>
        <v>35240.318260000036</v>
      </c>
      <c r="AJ15" s="32">
        <f>SUM('[1]8.01 LTS&amp;Entry'!AB66:AB71)+'[1]8.03 DistributionNetwork'!AJ32</f>
        <v>0</v>
      </c>
      <c r="AK15" s="32">
        <f>SUM('[1]8.01 LTS&amp;Entry'!AC66:AC71)+'[1]8.03 DistributionNetwork'!AK32</f>
        <v>0</v>
      </c>
      <c r="AL15" s="32">
        <f>SUM('[1]8.01 LTS&amp;Entry'!AD66:AD71)+'[1]8.03 DistributionNetwork'!AL32</f>
        <v>0</v>
      </c>
      <c r="AM15" s="32">
        <f>SUM('[1]8.01 LTS&amp;Entry'!AE66:AE71)+'[1]8.03 DistributionNetwork'!AM32</f>
        <v>0</v>
      </c>
      <c r="AN15" s="63"/>
      <c r="AO15" s="63"/>
      <c r="AP15" s="63"/>
      <c r="AQ15" s="63"/>
      <c r="AR15" s="63"/>
      <c r="AS15" s="65"/>
      <c r="AT15" s="82"/>
      <c r="AU15" s="81"/>
      <c r="AV15" s="81"/>
      <c r="AW15" s="81"/>
      <c r="AY15" s="49"/>
      <c r="AZ15" s="81"/>
      <c r="BA15" s="82"/>
      <c r="BB15" s="82"/>
      <c r="BC15" s="82"/>
      <c r="BD15" s="82"/>
      <c r="BE15" s="82"/>
      <c r="BF15" s="82"/>
      <c r="BG15" s="82"/>
      <c r="BH15" s="82"/>
      <c r="BI15" s="81"/>
      <c r="BJ15" s="81"/>
      <c r="BK15" s="81"/>
      <c r="BL15" s="81"/>
      <c r="BM15" s="81"/>
      <c r="BN15" s="81"/>
      <c r="BO15" s="81"/>
      <c r="BP15" s="81"/>
      <c r="BQ15" s="81"/>
      <c r="BR15" s="82"/>
    </row>
    <row r="16" spans="1:70" s="79" customFormat="1" ht="13.5" customHeight="1"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80"/>
      <c r="AA16" s="80"/>
      <c r="AB16" s="80"/>
      <c r="AC16" s="80"/>
      <c r="AD16" s="80"/>
      <c r="AE16" s="49"/>
      <c r="AF16" s="81"/>
      <c r="AG16" s="82"/>
      <c r="AH16" s="82"/>
      <c r="AI16" s="83"/>
      <c r="AK16" s="49"/>
      <c r="AL16" s="81"/>
      <c r="AM16" s="82"/>
      <c r="AN16" s="63"/>
      <c r="AO16" s="63"/>
      <c r="AP16" s="63"/>
      <c r="AQ16" s="63"/>
      <c r="AR16" s="63"/>
      <c r="AS16" s="65"/>
      <c r="AT16" s="82"/>
      <c r="AU16" s="81"/>
      <c r="AV16" s="81"/>
      <c r="AW16" s="81"/>
      <c r="AY16" s="49"/>
      <c r="AZ16" s="81"/>
      <c r="BA16" s="82"/>
      <c r="BB16" s="82"/>
      <c r="BC16" s="82"/>
      <c r="BD16" s="82"/>
      <c r="BE16" s="82"/>
      <c r="BF16" s="82"/>
      <c r="BG16" s="82"/>
      <c r="BH16" s="82"/>
      <c r="BI16" s="81"/>
      <c r="BJ16" s="81"/>
      <c r="BK16" s="81"/>
      <c r="BL16" s="81"/>
      <c r="BM16" s="81"/>
      <c r="BN16" s="81"/>
      <c r="BO16" s="81"/>
      <c r="BP16" s="81"/>
      <c r="BQ16" s="81"/>
      <c r="BR16" s="82"/>
    </row>
    <row r="17" spans="1:70" s="28" customFormat="1" ht="15">
      <c r="A17" s="46"/>
      <c r="B17" s="46"/>
      <c r="C17" s="27" t="s">
        <v>164</v>
      </c>
      <c r="D17" s="27"/>
      <c r="AI17" s="84"/>
      <c r="AN17" s="63"/>
      <c r="AO17" s="63"/>
      <c r="AP17" s="63"/>
      <c r="AQ17" s="63"/>
      <c r="AR17" s="63"/>
      <c r="AS17" s="65"/>
    </row>
    <row r="18" spans="1:70" s="79" customFormat="1" ht="13.5" customHeight="1"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80"/>
      <c r="AA18" s="80"/>
      <c r="AB18" s="80"/>
      <c r="AC18" s="80"/>
      <c r="AD18" s="80"/>
      <c r="AE18" s="49"/>
      <c r="AF18" s="81"/>
      <c r="AG18" s="82"/>
      <c r="AH18" s="82"/>
      <c r="AI18" s="83"/>
      <c r="AK18" s="49"/>
      <c r="AL18" s="81"/>
      <c r="AM18" s="82"/>
      <c r="AN18" s="63"/>
      <c r="AO18" s="63"/>
      <c r="AP18" s="63"/>
      <c r="AQ18" s="63"/>
      <c r="AR18" s="63"/>
      <c r="AS18" s="65"/>
      <c r="AT18" s="82"/>
      <c r="AU18" s="81"/>
      <c r="AV18" s="81"/>
      <c r="AW18" s="81"/>
      <c r="AY18" s="49"/>
      <c r="AZ18" s="81"/>
      <c r="BA18" s="82"/>
      <c r="BB18" s="82"/>
      <c r="BC18" s="82"/>
      <c r="BD18" s="82"/>
      <c r="BE18" s="82"/>
      <c r="BF18" s="82"/>
      <c r="BG18" s="82"/>
      <c r="BH18" s="82"/>
      <c r="BI18" s="81"/>
      <c r="BJ18" s="81"/>
      <c r="BK18" s="81"/>
      <c r="BL18" s="81"/>
      <c r="BM18" s="81"/>
      <c r="BN18" s="81"/>
      <c r="BO18" s="81"/>
      <c r="BP18" s="81"/>
      <c r="BQ18" s="81"/>
      <c r="BR18" s="82"/>
    </row>
    <row r="19" spans="1:70" s="79" customFormat="1" ht="13.5" customHeight="1">
      <c r="O19" s="79" t="s">
        <v>164</v>
      </c>
      <c r="P19" s="63" t="s">
        <v>165</v>
      </c>
      <c r="Q19" s="63"/>
      <c r="R19" s="63"/>
      <c r="S19" s="63"/>
      <c r="T19" s="63"/>
      <c r="U19" s="63"/>
      <c r="V19" s="63"/>
      <c r="W19" s="63"/>
      <c r="X19" s="63"/>
      <c r="Y19" s="63"/>
      <c r="Z19" s="80"/>
      <c r="AA19" s="80"/>
      <c r="AB19" s="80"/>
      <c r="AC19" s="80"/>
      <c r="AD19" s="80"/>
      <c r="AE19" s="49"/>
      <c r="AF19" s="81"/>
      <c r="AG19" s="82"/>
      <c r="AH19" s="82" t="s">
        <v>166</v>
      </c>
      <c r="AI19" s="118">
        <f>IFERROR(('[1]9.03 ODI_Interruption'!AI53+'[1]9.03 ODI_Interruption'!AI61+'[1]9.03 ODI_Interruption'!AI71)/('[1]9.03 ODI_Interruption'!AI11*60*24*365),0)</f>
        <v>2.866219732743826E-6</v>
      </c>
      <c r="AJ19" s="118">
        <f>IFERROR(('[1]9.03 ODI_Interruption'!AJ53+'[1]9.03 ODI_Interruption'!AJ61+'[1]9.03 ODI_Interruption'!AJ71)/('[1]9.03 ODI_Interruption'!AJ11*60*24*365),0)</f>
        <v>0</v>
      </c>
      <c r="AK19" s="118">
        <f>IFERROR(('[1]9.03 ODI_Interruption'!AK53+'[1]9.03 ODI_Interruption'!AK61+'[1]9.03 ODI_Interruption'!AK71)/('[1]9.03 ODI_Interruption'!AK11*60*24*365),0)</f>
        <v>0</v>
      </c>
      <c r="AL19" s="118">
        <f>IFERROR(('[1]9.03 ODI_Interruption'!AL53+'[1]9.03 ODI_Interruption'!AL61+'[1]9.03 ODI_Interruption'!AL71)/('[1]9.03 ODI_Interruption'!AL11*60*24*365),0)</f>
        <v>0</v>
      </c>
      <c r="AM19" s="118">
        <f>IFERROR(('[1]9.03 ODI_Interruption'!AM53+'[1]9.03 ODI_Interruption'!AM61+'[1]9.03 ODI_Interruption'!AM71)/('[1]9.03 ODI_Interruption'!AM11*60*24*365),0)</f>
        <v>0</v>
      </c>
      <c r="AN19" s="63"/>
      <c r="AO19" s="63"/>
      <c r="AP19" s="63"/>
      <c r="AQ19" s="63"/>
      <c r="AR19" s="63"/>
      <c r="AS19" s="65"/>
      <c r="AT19" s="82"/>
      <c r="AU19" s="81"/>
      <c r="AV19" s="81"/>
      <c r="AW19" s="81"/>
      <c r="AY19" s="49"/>
      <c r="AZ19" s="81"/>
      <c r="BA19" s="82"/>
      <c r="BB19" s="82"/>
      <c r="BC19" s="82"/>
      <c r="BD19" s="82"/>
      <c r="BE19" s="82"/>
      <c r="BF19" s="82"/>
      <c r="BG19" s="82"/>
      <c r="BH19" s="82"/>
      <c r="BI19" s="81"/>
      <c r="BJ19" s="81"/>
      <c r="BK19" s="81"/>
      <c r="BL19" s="81"/>
      <c r="BM19" s="81"/>
      <c r="BN19" s="81"/>
      <c r="BO19" s="81"/>
      <c r="BP19" s="81"/>
      <c r="BQ19" s="81"/>
      <c r="BR19" s="82"/>
    </row>
    <row r="20" spans="1:70">
      <c r="O20" s="14" t="s">
        <v>167</v>
      </c>
      <c r="P20" s="14" t="s">
        <v>168</v>
      </c>
      <c r="Q20" s="14" t="s">
        <v>169</v>
      </c>
      <c r="R20" s="14" t="s">
        <v>170</v>
      </c>
      <c r="AH20" s="14" t="s">
        <v>110</v>
      </c>
      <c r="AI20" s="119">
        <f>'[1]9.03 ODI_Interruption'!AI39+'[1]9.03 ODI_Interruption'!AI49</f>
        <v>7324</v>
      </c>
      <c r="AJ20" s="119">
        <f>'[1]9.03 ODI_Interruption'!AJ39+'[1]9.03 ODI_Interruption'!AJ49</f>
        <v>0</v>
      </c>
      <c r="AK20" s="119">
        <f>'[1]9.03 ODI_Interruption'!AK39+'[1]9.03 ODI_Interruption'!AK49</f>
        <v>0</v>
      </c>
      <c r="AL20" s="119">
        <f>'[1]9.03 ODI_Interruption'!AL39+'[1]9.03 ODI_Interruption'!AL49</f>
        <v>0</v>
      </c>
      <c r="AM20" s="119">
        <f>'[1]9.03 ODI_Interruption'!AM39+'[1]9.03 ODI_Interruption'!AM49</f>
        <v>0</v>
      </c>
      <c r="AN20" s="63"/>
      <c r="AO20" s="63"/>
      <c r="AP20" s="63"/>
      <c r="AQ20" s="63"/>
      <c r="AR20" s="63"/>
      <c r="AS20" s="65"/>
    </row>
    <row r="21" spans="1:70" s="79" customFormat="1" ht="13.5" customHeight="1">
      <c r="O21" s="14" t="s">
        <v>167</v>
      </c>
      <c r="P21" s="14" t="s">
        <v>168</v>
      </c>
      <c r="Q21" s="14" t="s">
        <v>169</v>
      </c>
      <c r="R21" s="63" t="s">
        <v>171</v>
      </c>
      <c r="S21" s="63"/>
      <c r="T21" s="63"/>
      <c r="U21" s="63"/>
      <c r="V21" s="63"/>
      <c r="W21" s="63"/>
      <c r="X21" s="63"/>
      <c r="Y21" s="63"/>
      <c r="Z21" s="80"/>
      <c r="AA21" s="80"/>
      <c r="AB21" s="80"/>
      <c r="AC21" s="80"/>
      <c r="AD21" s="80"/>
      <c r="AE21" s="49"/>
      <c r="AF21" s="81"/>
      <c r="AG21" s="82"/>
      <c r="AH21" s="82" t="s">
        <v>166</v>
      </c>
      <c r="AI21" s="120">
        <f>IFERROR((AI20/AI14),0)</f>
        <v>2.8565477894516786E-3</v>
      </c>
      <c r="AJ21" s="120">
        <f t="shared" ref="AJ21:AM21" si="0">IFERROR((AJ20/AJ14),0)</f>
        <v>0</v>
      </c>
      <c r="AK21" s="120">
        <f t="shared" si="0"/>
        <v>0</v>
      </c>
      <c r="AL21" s="120">
        <f t="shared" si="0"/>
        <v>0</v>
      </c>
      <c r="AM21" s="120">
        <f t="shared" si="0"/>
        <v>0</v>
      </c>
      <c r="AN21" s="63"/>
      <c r="AO21" s="63"/>
      <c r="AP21" s="63"/>
      <c r="AQ21" s="63"/>
      <c r="AR21" s="63"/>
      <c r="AS21" s="65"/>
      <c r="AT21" s="82"/>
      <c r="AU21" s="81"/>
      <c r="AV21" s="81"/>
      <c r="AW21" s="81"/>
      <c r="AY21" s="49"/>
      <c r="AZ21" s="81"/>
      <c r="BA21" s="82"/>
      <c r="BB21" s="82"/>
      <c r="BC21" s="82"/>
      <c r="BD21" s="82"/>
      <c r="BE21" s="82"/>
      <c r="BF21" s="82"/>
      <c r="BG21" s="82"/>
      <c r="BH21" s="82"/>
      <c r="BI21" s="81"/>
      <c r="BJ21" s="81"/>
      <c r="BK21" s="81"/>
      <c r="BL21" s="81"/>
      <c r="BM21" s="81"/>
      <c r="BN21" s="81"/>
      <c r="BO21" s="81"/>
      <c r="BP21" s="81"/>
      <c r="BQ21" s="81"/>
      <c r="BR21" s="82"/>
    </row>
    <row r="22" spans="1:70" s="79" customFormat="1" ht="13.5" customHeight="1">
      <c r="O22" s="14" t="s">
        <v>167</v>
      </c>
      <c r="P22" s="14" t="s">
        <v>168</v>
      </c>
      <c r="Q22" s="14" t="s">
        <v>169</v>
      </c>
      <c r="R22" s="63" t="s">
        <v>172</v>
      </c>
      <c r="S22" s="63"/>
      <c r="T22" s="63"/>
      <c r="U22" s="63"/>
      <c r="V22" s="63"/>
      <c r="W22" s="63"/>
      <c r="X22" s="63"/>
      <c r="Y22" s="63"/>
      <c r="Z22" s="80"/>
      <c r="AA22" s="80"/>
      <c r="AB22" s="80"/>
      <c r="AC22" s="80"/>
      <c r="AD22" s="80"/>
      <c r="AE22" s="49"/>
      <c r="AF22" s="81"/>
      <c r="AG22" s="82"/>
      <c r="AH22" s="82" t="s">
        <v>110</v>
      </c>
      <c r="AI22" s="121">
        <f>IFERROR(('[1]9.03 ODI_Interruption'!AI61+'[1]9.03 ODI_Interruption'!AI71)/AI20,0)</f>
        <v>526.50192062633482</v>
      </c>
      <c r="AJ22" s="121">
        <f>IFERROR(('[1]9.03 ODI_Interruption'!AJ61+'[1]9.03 ODI_Interruption'!AJ71)/AJ20,0)</f>
        <v>0</v>
      </c>
      <c r="AK22" s="121">
        <f>IFERROR(('[1]9.03 ODI_Interruption'!AK61+'[1]9.03 ODI_Interruption'!AK71)/AK20,0)</f>
        <v>0</v>
      </c>
      <c r="AL22" s="121">
        <f>IFERROR(('[1]9.03 ODI_Interruption'!AL61+'[1]9.03 ODI_Interruption'!AL71)/AL20,0)</f>
        <v>0</v>
      </c>
      <c r="AM22" s="121">
        <f>IFERROR(('[1]9.03 ODI_Interruption'!AM61+'[1]9.03 ODI_Interruption'!AM71)/AM20,0)</f>
        <v>0</v>
      </c>
      <c r="AN22" s="63"/>
      <c r="AO22" s="63"/>
      <c r="AP22" s="63"/>
      <c r="AQ22" s="63"/>
      <c r="AR22" s="63"/>
      <c r="AS22" s="65"/>
      <c r="AT22" s="82"/>
      <c r="AU22" s="81"/>
      <c r="AV22" s="81"/>
      <c r="AW22" s="81"/>
      <c r="AY22" s="49"/>
      <c r="AZ22" s="81"/>
      <c r="BA22" s="82"/>
      <c r="BB22" s="82"/>
      <c r="BC22" s="82"/>
      <c r="BD22" s="82"/>
      <c r="BE22" s="82"/>
      <c r="BF22" s="82"/>
      <c r="BG22" s="82"/>
      <c r="BH22" s="82"/>
      <c r="BI22" s="81"/>
      <c r="BJ22" s="81"/>
      <c r="BK22" s="81"/>
      <c r="BL22" s="81"/>
      <c r="BM22" s="81"/>
      <c r="BN22" s="81"/>
      <c r="BO22" s="81"/>
      <c r="BP22" s="81"/>
      <c r="BQ22" s="81"/>
      <c r="BR22" s="82"/>
    </row>
    <row r="23" spans="1:70" s="79" customFormat="1" ht="13.5" customHeight="1">
      <c r="O23" s="79" t="s">
        <v>173</v>
      </c>
      <c r="P23" s="63"/>
      <c r="Q23" s="63" t="s">
        <v>174</v>
      </c>
      <c r="R23" s="63" t="s">
        <v>175</v>
      </c>
      <c r="S23" s="63"/>
      <c r="T23" s="63"/>
      <c r="U23" s="63"/>
      <c r="V23" s="63"/>
      <c r="W23" s="63"/>
      <c r="X23" s="63"/>
      <c r="Y23" s="63"/>
      <c r="Z23" s="80"/>
      <c r="AA23" s="80"/>
      <c r="AB23" s="80"/>
      <c r="AC23" s="80"/>
      <c r="AD23" s="80"/>
      <c r="AE23" s="49"/>
      <c r="AF23" s="81"/>
      <c r="AG23" s="82"/>
      <c r="AH23" s="82"/>
      <c r="AI23" s="122" t="str">
        <f>COUNT('[1]9.04 Maj_Interrupt'!AM12:AM51)&amp;" : "&amp;SUM('[1]9.04 Maj_Interrupt'!AM12:AM51)</f>
        <v>1 : 392</v>
      </c>
      <c r="AJ23" s="123"/>
      <c r="AK23" s="123"/>
      <c r="AL23" s="123"/>
      <c r="AM23" s="123"/>
      <c r="AN23" s="63"/>
      <c r="AO23" s="63"/>
      <c r="AP23" s="63"/>
      <c r="AQ23" s="63"/>
      <c r="AR23" s="63"/>
      <c r="AS23" s="65"/>
      <c r="AT23" s="82"/>
      <c r="AU23" s="81"/>
      <c r="AV23" s="81"/>
      <c r="AW23" s="81"/>
      <c r="AY23" s="49"/>
      <c r="AZ23" s="81"/>
      <c r="BA23" s="82"/>
      <c r="BB23" s="82"/>
      <c r="BC23" s="82"/>
      <c r="BD23" s="82"/>
      <c r="BE23" s="82"/>
      <c r="BF23" s="82"/>
      <c r="BG23" s="82"/>
      <c r="BH23" s="82"/>
      <c r="BI23" s="81"/>
      <c r="BJ23" s="81"/>
      <c r="BK23" s="81"/>
      <c r="BL23" s="81"/>
      <c r="BM23" s="81"/>
      <c r="BN23" s="81"/>
      <c r="BO23" s="81"/>
      <c r="BP23" s="81"/>
      <c r="BQ23" s="81"/>
      <c r="BR23" s="82"/>
    </row>
    <row r="24" spans="1:70" s="79" customFormat="1" ht="13.5" customHeight="1"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80"/>
      <c r="AA24" s="80"/>
      <c r="AB24" s="80"/>
      <c r="AC24" s="80"/>
      <c r="AD24" s="80"/>
      <c r="AE24" s="49"/>
      <c r="AF24" s="81"/>
      <c r="AG24" s="82"/>
      <c r="AH24" s="82"/>
      <c r="AI24" s="83"/>
      <c r="AK24" s="49"/>
      <c r="AL24" s="81"/>
      <c r="AM24" s="82"/>
      <c r="AN24" s="63"/>
      <c r="AO24" s="63"/>
      <c r="AP24" s="63"/>
      <c r="AQ24" s="63"/>
      <c r="AR24" s="63"/>
      <c r="AS24" s="65"/>
      <c r="AT24" s="82"/>
      <c r="AU24" s="81"/>
      <c r="AV24" s="81"/>
      <c r="AW24" s="81"/>
      <c r="AY24" s="49"/>
      <c r="AZ24" s="81"/>
      <c r="BA24" s="82"/>
      <c r="BB24" s="82"/>
      <c r="BC24" s="82"/>
      <c r="BD24" s="82"/>
      <c r="BE24" s="82"/>
      <c r="BF24" s="82"/>
      <c r="BG24" s="82"/>
      <c r="BH24" s="82"/>
      <c r="BI24" s="81"/>
      <c r="BJ24" s="81"/>
      <c r="BK24" s="81"/>
      <c r="BL24" s="81"/>
      <c r="BM24" s="81"/>
      <c r="BN24" s="81"/>
      <c r="BO24" s="81"/>
      <c r="BP24" s="81"/>
      <c r="BQ24" s="81"/>
      <c r="BR24" s="82"/>
    </row>
    <row r="25" spans="1:70" s="115" customFormat="1" ht="15.75">
      <c r="A25" s="113"/>
      <c r="B25" s="114" t="s">
        <v>176</v>
      </c>
      <c r="C25" s="114"/>
      <c r="D25" s="114"/>
      <c r="AI25" s="116"/>
      <c r="AN25" s="63"/>
      <c r="AO25" s="63"/>
      <c r="AP25" s="63"/>
      <c r="AQ25" s="63"/>
      <c r="AR25" s="63"/>
      <c r="AS25" s="65"/>
    </row>
    <row r="26" spans="1:70" s="46" customFormat="1">
      <c r="Z26" s="48"/>
      <c r="AE26" s="112"/>
      <c r="AH26" s="30"/>
      <c r="AI26" s="57"/>
      <c r="AK26" s="49"/>
      <c r="AL26" s="50"/>
      <c r="AM26" s="30"/>
      <c r="AN26" s="63"/>
      <c r="AO26" s="63"/>
      <c r="AP26" s="63"/>
      <c r="AQ26" s="63"/>
      <c r="AR26" s="63"/>
      <c r="AS26" s="65"/>
      <c r="AT26" s="30"/>
      <c r="AU26" s="50"/>
      <c r="AV26" s="50"/>
      <c r="AW26" s="50"/>
      <c r="AY26" s="49"/>
      <c r="AZ26" s="50"/>
      <c r="BA26" s="30"/>
      <c r="BB26" s="30"/>
      <c r="BC26" s="30"/>
      <c r="BD26" s="30"/>
      <c r="BE26" s="30"/>
      <c r="BF26" s="30"/>
      <c r="BG26" s="30"/>
      <c r="BH26" s="30"/>
      <c r="BI26" s="50"/>
      <c r="BJ26" s="50"/>
      <c r="BK26" s="50"/>
      <c r="BL26" s="50"/>
      <c r="BM26" s="50"/>
      <c r="BN26" s="50"/>
      <c r="BO26" s="50"/>
      <c r="BP26" s="50"/>
      <c r="BQ26" s="50"/>
      <c r="BR26" s="30"/>
    </row>
    <row r="27" spans="1:70" s="46" customFormat="1">
      <c r="A27" s="46" t="s">
        <v>177</v>
      </c>
      <c r="Z27" s="48"/>
      <c r="AE27" s="112"/>
      <c r="AH27" s="30"/>
      <c r="AI27" s="57"/>
      <c r="AK27" s="49"/>
      <c r="AL27" s="50"/>
      <c r="AM27" s="30"/>
      <c r="AN27" s="63"/>
      <c r="AO27" s="63"/>
      <c r="AP27" s="63"/>
      <c r="AQ27" s="63"/>
      <c r="AR27" s="63"/>
      <c r="AS27" s="65"/>
      <c r="AT27" s="30"/>
      <c r="AU27" s="50"/>
      <c r="AV27" s="50"/>
      <c r="AW27" s="50"/>
      <c r="AY27" s="49"/>
      <c r="AZ27" s="50"/>
      <c r="BA27" s="30"/>
      <c r="BB27" s="30"/>
      <c r="BC27" s="30"/>
      <c r="BD27" s="30"/>
      <c r="BE27" s="30"/>
      <c r="BF27" s="30"/>
      <c r="BG27" s="30"/>
      <c r="BH27" s="30"/>
      <c r="BI27" s="50"/>
      <c r="BJ27" s="50"/>
      <c r="BK27" s="50"/>
      <c r="BL27" s="50"/>
      <c r="BM27" s="50"/>
      <c r="BN27" s="50"/>
      <c r="BO27" s="50"/>
      <c r="BP27" s="50"/>
      <c r="BQ27" s="50"/>
      <c r="BR27" s="30"/>
    </row>
    <row r="28" spans="1:70" s="79" customFormat="1" ht="13.5" customHeight="1">
      <c r="O28" s="79" t="s">
        <v>178</v>
      </c>
      <c r="P28" s="63" t="s">
        <v>179</v>
      </c>
      <c r="Q28" s="63" t="s">
        <v>180</v>
      </c>
      <c r="R28" s="63"/>
      <c r="S28" s="63"/>
      <c r="T28" s="63"/>
      <c r="U28" s="63"/>
      <c r="V28" s="63"/>
      <c r="W28" s="63"/>
      <c r="X28" s="63"/>
      <c r="Y28" s="63"/>
      <c r="Z28" s="80"/>
      <c r="AA28" s="80"/>
      <c r="AB28" s="80"/>
      <c r="AC28" s="80"/>
      <c r="AD28" s="80"/>
      <c r="AE28" s="49"/>
      <c r="AF28" s="81"/>
      <c r="AG28" s="82"/>
      <c r="AH28" s="82" t="s">
        <v>110</v>
      </c>
      <c r="AI28" s="124">
        <f>IFERROR('[1]9.01 ODI_CustomerSatisfaction'!AU29,0)</f>
        <v>9.5580764010083374</v>
      </c>
      <c r="AJ28" s="123"/>
      <c r="AK28" s="123"/>
      <c r="AL28" s="123"/>
      <c r="AM28" s="123"/>
      <c r="AN28" s="63"/>
      <c r="AO28" s="63"/>
      <c r="AP28" s="63"/>
      <c r="AQ28" s="63"/>
      <c r="AR28" s="63"/>
      <c r="AS28" s="65"/>
      <c r="AT28" s="82"/>
      <c r="AU28" s="81"/>
      <c r="AV28" s="81"/>
      <c r="AW28" s="81"/>
      <c r="AY28" s="49"/>
      <c r="AZ28" s="81"/>
      <c r="BA28" s="82"/>
      <c r="BB28" s="82"/>
      <c r="BC28" s="82"/>
      <c r="BD28" s="82"/>
      <c r="BE28" s="82"/>
      <c r="BF28" s="82"/>
      <c r="BG28" s="82"/>
      <c r="BH28" s="82"/>
      <c r="BI28" s="81"/>
      <c r="BJ28" s="81"/>
      <c r="BK28" s="81"/>
      <c r="BL28" s="81"/>
      <c r="BM28" s="81"/>
      <c r="BN28" s="81"/>
      <c r="BO28" s="81"/>
      <c r="BP28" s="81"/>
      <c r="BQ28" s="81"/>
      <c r="BR28" s="82"/>
    </row>
    <row r="29" spans="1:70" s="79" customFormat="1" ht="13.5" customHeight="1">
      <c r="O29" s="79" t="s">
        <v>181</v>
      </c>
      <c r="P29" s="63" t="s">
        <v>179</v>
      </c>
      <c r="Q29" s="63" t="s">
        <v>182</v>
      </c>
      <c r="R29" s="63"/>
      <c r="S29" s="63"/>
      <c r="T29" s="63"/>
      <c r="U29" s="63"/>
      <c r="V29" s="63"/>
      <c r="W29" s="63"/>
      <c r="X29" s="63"/>
      <c r="Y29" s="63"/>
      <c r="Z29" s="80"/>
      <c r="AA29" s="80"/>
      <c r="AB29" s="80"/>
      <c r="AC29" s="80"/>
      <c r="AD29" s="80"/>
      <c r="AE29" s="49"/>
      <c r="AF29" s="81"/>
      <c r="AG29" s="82"/>
      <c r="AH29" s="82" t="s">
        <v>110</v>
      </c>
      <c r="AI29" s="124">
        <f>IFERROR('[1]9.01 ODI_CustomerSatisfaction'!AU16,0)</f>
        <v>8.8776324540013309</v>
      </c>
      <c r="AJ29" s="123"/>
      <c r="AK29" s="123"/>
      <c r="AL29" s="123"/>
      <c r="AM29" s="123"/>
      <c r="AN29" s="63"/>
      <c r="AO29" s="63"/>
      <c r="AP29" s="63"/>
      <c r="AQ29" s="63"/>
      <c r="AR29" s="63"/>
      <c r="AS29" s="65"/>
      <c r="AT29" s="82"/>
      <c r="AU29" s="81"/>
      <c r="AV29" s="81"/>
      <c r="AW29" s="81"/>
      <c r="AY29" s="49"/>
      <c r="AZ29" s="81"/>
      <c r="BA29" s="82"/>
      <c r="BB29" s="82"/>
      <c r="BC29" s="82"/>
      <c r="BD29" s="82"/>
      <c r="BE29" s="82"/>
      <c r="BF29" s="82"/>
      <c r="BG29" s="82"/>
      <c r="BH29" s="82"/>
      <c r="BI29" s="81"/>
      <c r="BJ29" s="81"/>
      <c r="BK29" s="81"/>
      <c r="BL29" s="81"/>
      <c r="BM29" s="81"/>
      <c r="BN29" s="81"/>
      <c r="BO29" s="81"/>
      <c r="BP29" s="81"/>
      <c r="BQ29" s="81"/>
      <c r="BR29" s="82"/>
    </row>
    <row r="30" spans="1:70" s="79" customFormat="1" ht="13.5" customHeight="1">
      <c r="O30" s="79" t="s">
        <v>183</v>
      </c>
      <c r="P30" s="63" t="s">
        <v>179</v>
      </c>
      <c r="Q30" s="63" t="s">
        <v>184</v>
      </c>
      <c r="R30" s="63"/>
      <c r="S30" s="63"/>
      <c r="T30" s="63"/>
      <c r="U30" s="63"/>
      <c r="V30" s="63"/>
      <c r="W30" s="63"/>
      <c r="X30" s="63"/>
      <c r="Y30" s="63"/>
      <c r="Z30" s="80"/>
      <c r="AA30" s="80"/>
      <c r="AB30" s="80"/>
      <c r="AC30" s="80"/>
      <c r="AD30" s="80"/>
      <c r="AE30" s="49"/>
      <c r="AF30" s="81"/>
      <c r="AG30" s="82"/>
      <c r="AH30" s="82" t="s">
        <v>110</v>
      </c>
      <c r="AI30" s="124">
        <f>IFERROR('[1]9.01 ODI_CustomerSatisfaction'!AU45,0)</f>
        <v>8.7228260869565215</v>
      </c>
      <c r="AJ30" s="123"/>
      <c r="AK30" s="123"/>
      <c r="AL30" s="123"/>
      <c r="AM30" s="123"/>
      <c r="AN30" s="63"/>
      <c r="AO30" s="63"/>
      <c r="AP30" s="63"/>
      <c r="AQ30" s="63"/>
      <c r="AR30" s="63"/>
      <c r="AS30" s="65"/>
      <c r="AT30" s="82"/>
      <c r="AU30" s="81"/>
      <c r="AV30" s="81"/>
      <c r="AW30" s="81"/>
      <c r="AY30" s="49"/>
      <c r="AZ30" s="81"/>
      <c r="BA30" s="82"/>
      <c r="BB30" s="82"/>
      <c r="BC30" s="82"/>
      <c r="BD30" s="82"/>
      <c r="BE30" s="82"/>
      <c r="BF30" s="82"/>
      <c r="BG30" s="82"/>
      <c r="BH30" s="82"/>
      <c r="BI30" s="81"/>
      <c r="BJ30" s="81"/>
      <c r="BK30" s="81"/>
      <c r="BL30" s="81"/>
      <c r="BM30" s="81"/>
      <c r="BN30" s="81"/>
      <c r="BO30" s="81"/>
      <c r="BP30" s="81"/>
      <c r="BQ30" s="81"/>
      <c r="BR30" s="82"/>
    </row>
    <row r="31" spans="1:70" s="79" customFormat="1" ht="13.5" customHeight="1">
      <c r="O31" s="79" t="s">
        <v>185</v>
      </c>
      <c r="P31" s="63" t="s">
        <v>186</v>
      </c>
      <c r="Q31" s="63" t="s">
        <v>187</v>
      </c>
      <c r="R31" s="63"/>
      <c r="S31" s="63"/>
      <c r="T31" s="63"/>
      <c r="U31" s="63"/>
      <c r="V31" s="63"/>
      <c r="W31" s="63"/>
      <c r="X31" s="63"/>
      <c r="Y31" s="63"/>
      <c r="Z31" s="80"/>
      <c r="AA31" s="80"/>
      <c r="AB31" s="80"/>
      <c r="AC31" s="80"/>
      <c r="AD31" s="80"/>
      <c r="AE31" s="49"/>
      <c r="AF31" s="81"/>
      <c r="AG31" s="82"/>
      <c r="AH31" s="82" t="s">
        <v>110</v>
      </c>
      <c r="AI31" s="125">
        <f>'[1]2.05 Revenue - ODI'!E134</f>
        <v>3.1430490261920756</v>
      </c>
      <c r="AJ31" s="123"/>
      <c r="AK31" s="123"/>
      <c r="AL31" s="123"/>
      <c r="AM31" s="123"/>
      <c r="AN31" s="63"/>
      <c r="AO31" s="63"/>
      <c r="AP31" s="63"/>
      <c r="AQ31" s="63"/>
      <c r="AR31" s="63"/>
      <c r="AS31" s="65"/>
      <c r="AT31" s="82"/>
      <c r="AU31" s="81"/>
      <c r="AV31" s="81"/>
      <c r="AW31" s="81"/>
      <c r="AY31" s="49"/>
      <c r="AZ31" s="81"/>
      <c r="BA31" s="82"/>
      <c r="BB31" s="82"/>
      <c r="BC31" s="82"/>
      <c r="BD31" s="82"/>
      <c r="BE31" s="82"/>
      <c r="BF31" s="82"/>
      <c r="BG31" s="82"/>
      <c r="BH31" s="82"/>
      <c r="BI31" s="81"/>
      <c r="BJ31" s="81"/>
      <c r="BK31" s="81"/>
      <c r="BL31" s="81"/>
      <c r="BM31" s="81"/>
      <c r="BN31" s="81"/>
      <c r="BO31" s="81"/>
      <c r="BP31" s="81"/>
      <c r="BQ31" s="81"/>
      <c r="BR31" s="82"/>
    </row>
    <row r="32" spans="1:70" s="79" customFormat="1" ht="13.5" customHeight="1"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80"/>
      <c r="AA32" s="80"/>
      <c r="AB32" s="80"/>
      <c r="AC32" s="80"/>
      <c r="AD32" s="80"/>
      <c r="AE32" s="49"/>
      <c r="AF32" s="81"/>
      <c r="AG32" s="82"/>
      <c r="AH32" s="82"/>
      <c r="AI32" s="83"/>
      <c r="AK32" s="49"/>
      <c r="AL32" s="81"/>
      <c r="AM32" s="82"/>
      <c r="AN32" s="63"/>
      <c r="AO32" s="63"/>
      <c r="AP32" s="63"/>
      <c r="AQ32" s="63"/>
      <c r="AR32" s="63"/>
      <c r="AS32" s="65"/>
      <c r="AT32" s="82"/>
      <c r="AU32" s="81"/>
      <c r="AV32" s="81"/>
      <c r="AW32" s="81"/>
      <c r="AY32" s="49"/>
      <c r="AZ32" s="81"/>
      <c r="BA32" s="82"/>
      <c r="BB32" s="82"/>
      <c r="BC32" s="82"/>
      <c r="BD32" s="82"/>
      <c r="BE32" s="82"/>
      <c r="BF32" s="82"/>
      <c r="BG32" s="82"/>
      <c r="BH32" s="82"/>
      <c r="BI32" s="81"/>
      <c r="BJ32" s="81"/>
      <c r="BK32" s="81"/>
      <c r="BL32" s="81"/>
      <c r="BM32" s="81"/>
      <c r="BN32" s="81"/>
      <c r="BO32" s="81"/>
      <c r="BP32" s="81"/>
      <c r="BQ32" s="81"/>
      <c r="BR32" s="82"/>
    </row>
    <row r="33" spans="1:70" s="115" customFormat="1" ht="15.75">
      <c r="A33" s="113"/>
      <c r="B33" s="114" t="s">
        <v>188</v>
      </c>
      <c r="C33" s="114"/>
      <c r="D33" s="114"/>
      <c r="AI33" s="116"/>
      <c r="AN33" s="63"/>
      <c r="AO33" s="63"/>
      <c r="AP33" s="63"/>
      <c r="AQ33" s="63"/>
      <c r="AR33" s="63"/>
      <c r="AS33" s="65"/>
    </row>
    <row r="34" spans="1:70" s="46" customFormat="1">
      <c r="Z34" s="48"/>
      <c r="AE34" s="112"/>
      <c r="AH34" s="30"/>
      <c r="AI34" s="57"/>
      <c r="AK34" s="49"/>
      <c r="AL34" s="50"/>
      <c r="AM34" s="30"/>
      <c r="AN34" s="63"/>
      <c r="AO34" s="63"/>
      <c r="AP34" s="63"/>
      <c r="AQ34" s="63"/>
      <c r="AR34" s="63"/>
      <c r="AS34" s="65"/>
      <c r="AT34" s="30"/>
      <c r="AU34" s="50"/>
      <c r="AV34" s="50"/>
      <c r="AW34" s="50"/>
      <c r="AY34" s="49"/>
      <c r="AZ34" s="50"/>
      <c r="BA34" s="30"/>
      <c r="BB34" s="30"/>
      <c r="BC34" s="30"/>
      <c r="BD34" s="30"/>
      <c r="BE34" s="30"/>
      <c r="BF34" s="30"/>
      <c r="BG34" s="30"/>
      <c r="BH34" s="30"/>
      <c r="BI34" s="50"/>
      <c r="BJ34" s="50"/>
      <c r="BK34" s="50"/>
      <c r="BL34" s="50"/>
      <c r="BM34" s="50"/>
      <c r="BN34" s="50"/>
      <c r="BO34" s="50"/>
      <c r="BP34" s="50"/>
      <c r="BQ34" s="50"/>
      <c r="BR34" s="30"/>
    </row>
    <row r="35" spans="1:70" s="79" customFormat="1" ht="13.5" customHeight="1">
      <c r="O35" s="79" t="s">
        <v>189</v>
      </c>
      <c r="P35" s="63"/>
      <c r="Q35" s="63" t="s">
        <v>190</v>
      </c>
      <c r="R35" s="63"/>
      <c r="S35" s="63"/>
      <c r="T35" s="63"/>
      <c r="U35" s="63"/>
      <c r="V35" s="63"/>
      <c r="W35" s="63"/>
      <c r="X35" s="63"/>
      <c r="Y35" s="63"/>
      <c r="Z35" s="80"/>
      <c r="AA35" s="80"/>
      <c r="AB35" s="80"/>
      <c r="AC35" s="80"/>
      <c r="AD35" s="80"/>
      <c r="AE35" s="49"/>
      <c r="AF35" s="81"/>
      <c r="AG35" s="82"/>
      <c r="AH35" s="82" t="s">
        <v>166</v>
      </c>
      <c r="AI35" s="126">
        <f>IFERROR(('[1]12.01 GSoP'!AI119+'[1]12.01 GSoP'!AI137+'[1]12.01 GSoP'!AI155)/('[1]12.01 GSoP'!AI122+'[1]12.01 GSoP'!AI140+'[1]12.01 GSoP'!AI159),0)</f>
        <v>1.002910602910603</v>
      </c>
      <c r="AJ35" s="123"/>
      <c r="AK35" s="123"/>
      <c r="AL35" s="123"/>
      <c r="AM35" s="123"/>
      <c r="AN35" s="63"/>
      <c r="AO35" s="63"/>
      <c r="AP35" s="63"/>
      <c r="AQ35" s="63"/>
      <c r="AR35" s="63"/>
      <c r="AS35" s="65"/>
      <c r="AT35" s="82"/>
      <c r="AU35" s="81"/>
      <c r="AV35" s="81"/>
      <c r="AW35" s="81"/>
      <c r="AY35" s="49"/>
      <c r="AZ35" s="81"/>
      <c r="BA35" s="82"/>
      <c r="BB35" s="82"/>
      <c r="BC35" s="82"/>
      <c r="BD35" s="82"/>
      <c r="BE35" s="82"/>
      <c r="BF35" s="82"/>
      <c r="BG35" s="82"/>
      <c r="BH35" s="82"/>
      <c r="BI35" s="81"/>
      <c r="BJ35" s="81"/>
      <c r="BK35" s="81"/>
      <c r="BL35" s="81"/>
      <c r="BM35" s="81"/>
      <c r="BN35" s="81"/>
      <c r="BO35" s="81"/>
      <c r="BP35" s="81"/>
      <c r="BQ35" s="81"/>
      <c r="BR35" s="82"/>
    </row>
    <row r="36" spans="1:70" s="79" customFormat="1" ht="13.5" customHeight="1">
      <c r="O36" s="79" t="s">
        <v>191</v>
      </c>
      <c r="P36" s="63"/>
      <c r="Q36" s="63" t="s">
        <v>190</v>
      </c>
      <c r="R36" s="63"/>
      <c r="S36" s="63"/>
      <c r="T36" s="63"/>
      <c r="U36" s="63"/>
      <c r="V36" s="63"/>
      <c r="W36" s="63"/>
      <c r="X36" s="63"/>
      <c r="Y36" s="63"/>
      <c r="Z36" s="80"/>
      <c r="AA36" s="80"/>
      <c r="AB36" s="80"/>
      <c r="AC36" s="80"/>
      <c r="AD36" s="80"/>
      <c r="AE36" s="49"/>
      <c r="AF36" s="81"/>
      <c r="AG36" s="82"/>
      <c r="AH36" s="82" t="s">
        <v>166</v>
      </c>
      <c r="AI36" s="126">
        <f>IFERROR('[1]12.01 GSoP'!AI272/'[1]12.01 GSoP'!AI271,0)</f>
        <v>0.93525418115582049</v>
      </c>
      <c r="AJ36" s="123"/>
      <c r="AK36" s="123"/>
      <c r="AL36" s="123"/>
      <c r="AM36" s="123"/>
      <c r="AN36" s="63"/>
      <c r="AO36" s="63"/>
      <c r="AP36" s="63"/>
      <c r="AQ36" s="63"/>
      <c r="AR36" s="63"/>
      <c r="AS36" s="65"/>
      <c r="AT36" s="82"/>
      <c r="AU36" s="81"/>
      <c r="AV36" s="81"/>
      <c r="AW36" s="81"/>
      <c r="AY36" s="49"/>
      <c r="AZ36" s="81"/>
      <c r="BA36" s="82"/>
      <c r="BB36" s="82"/>
      <c r="BC36" s="82"/>
      <c r="BD36" s="82"/>
      <c r="BE36" s="82"/>
      <c r="BF36" s="82"/>
      <c r="BG36" s="82"/>
      <c r="BH36" s="82"/>
      <c r="BI36" s="81"/>
      <c r="BJ36" s="81"/>
      <c r="BK36" s="81"/>
      <c r="BL36" s="81"/>
      <c r="BM36" s="81"/>
      <c r="BN36" s="81"/>
      <c r="BO36" s="81"/>
      <c r="BP36" s="81"/>
      <c r="BQ36" s="81"/>
      <c r="BR36" s="82"/>
    </row>
    <row r="37" spans="1:70" s="79" customFormat="1" ht="13.5" customHeight="1"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80"/>
      <c r="AA37" s="80"/>
      <c r="AB37" s="80"/>
      <c r="AC37" s="80"/>
      <c r="AD37" s="80"/>
      <c r="AE37" s="49"/>
      <c r="AF37" s="81"/>
      <c r="AG37" s="82"/>
      <c r="AH37" s="82"/>
      <c r="AI37" s="83"/>
      <c r="AK37" s="49"/>
      <c r="AL37" s="81"/>
      <c r="AM37" s="82"/>
      <c r="AN37" s="63"/>
      <c r="AO37" s="63"/>
      <c r="AP37" s="63"/>
      <c r="AQ37" s="63"/>
      <c r="AR37" s="63"/>
      <c r="AS37" s="65"/>
      <c r="AT37" s="82"/>
      <c r="AU37" s="81"/>
      <c r="AV37" s="81"/>
      <c r="AW37" s="81"/>
      <c r="AY37" s="49"/>
      <c r="AZ37" s="81"/>
      <c r="BA37" s="82"/>
      <c r="BB37" s="82"/>
      <c r="BC37" s="82"/>
      <c r="BD37" s="82"/>
      <c r="BE37" s="82"/>
      <c r="BF37" s="82"/>
      <c r="BG37" s="82"/>
      <c r="BH37" s="82"/>
      <c r="BI37" s="81"/>
      <c r="BJ37" s="81"/>
      <c r="BK37" s="81"/>
      <c r="BL37" s="81"/>
      <c r="BM37" s="81"/>
      <c r="BN37" s="81"/>
      <c r="BO37" s="81"/>
      <c r="BP37" s="81"/>
      <c r="BQ37" s="81"/>
      <c r="BR37" s="82"/>
    </row>
    <row r="38" spans="1:70" s="115" customFormat="1" ht="15.75">
      <c r="A38" s="113"/>
      <c r="B38" s="114" t="s">
        <v>192</v>
      </c>
      <c r="C38" s="114"/>
      <c r="D38" s="114"/>
      <c r="AI38" s="116"/>
      <c r="AN38" s="63"/>
      <c r="AO38" s="63"/>
      <c r="AP38" s="63"/>
      <c r="AQ38" s="63"/>
      <c r="AR38" s="63"/>
      <c r="AS38" s="65"/>
    </row>
    <row r="39" spans="1:70" s="46" customFormat="1">
      <c r="Z39" s="48"/>
      <c r="AE39" s="112"/>
      <c r="AH39" s="30"/>
      <c r="AI39" s="57"/>
      <c r="AK39" s="49"/>
      <c r="AL39" s="50"/>
      <c r="AM39" s="30"/>
      <c r="AN39" s="63"/>
      <c r="AO39" s="63"/>
      <c r="AP39" s="63"/>
      <c r="AQ39" s="63"/>
      <c r="AR39" s="63"/>
      <c r="AS39" s="65"/>
      <c r="AT39" s="30"/>
      <c r="AU39" s="50"/>
      <c r="AV39" s="50"/>
      <c r="AW39" s="50"/>
      <c r="AY39" s="49"/>
      <c r="AZ39" s="50"/>
      <c r="BA39" s="30"/>
      <c r="BB39" s="30"/>
      <c r="BC39" s="30"/>
      <c r="BD39" s="30"/>
      <c r="BE39" s="30"/>
      <c r="BF39" s="30"/>
      <c r="BG39" s="30"/>
      <c r="BH39" s="30"/>
      <c r="BI39" s="50"/>
      <c r="BJ39" s="50"/>
      <c r="BK39" s="50"/>
      <c r="BL39" s="50"/>
      <c r="BM39" s="50"/>
      <c r="BN39" s="50"/>
      <c r="BO39" s="50"/>
      <c r="BP39" s="50"/>
      <c r="BQ39" s="50"/>
      <c r="BR39" s="30"/>
    </row>
    <row r="40" spans="1:70" s="79" customFormat="1" ht="13.5" customHeight="1">
      <c r="O40" s="79" t="s">
        <v>193</v>
      </c>
      <c r="P40" s="63" t="s">
        <v>194</v>
      </c>
      <c r="Q40" s="63" t="s">
        <v>190</v>
      </c>
      <c r="R40" s="63"/>
      <c r="S40" s="63"/>
      <c r="T40" s="63"/>
      <c r="U40" s="63"/>
      <c r="V40" s="63"/>
      <c r="W40" s="63"/>
      <c r="X40" s="63"/>
      <c r="Y40" s="63"/>
      <c r="Z40" s="80"/>
      <c r="AA40" s="80"/>
      <c r="AB40" s="80"/>
      <c r="AC40" s="80"/>
      <c r="AD40" s="80"/>
      <c r="AE40" s="49"/>
      <c r="AF40" s="81"/>
      <c r="AG40" s="82"/>
      <c r="AH40" s="14" t="s">
        <v>110</v>
      </c>
      <c r="AI40" s="127">
        <f>'1.05 Summary_Workload '!AI44</f>
        <v>1177</v>
      </c>
      <c r="AJ40" s="127">
        <f>'1.05 Summary_Workload '!AJ44</f>
        <v>550</v>
      </c>
      <c r="AK40" s="127">
        <f>'1.05 Summary_Workload '!AK44</f>
        <v>300</v>
      </c>
      <c r="AL40" s="127">
        <f>'1.05 Summary_Workload '!AL44</f>
        <v>200</v>
      </c>
      <c r="AM40" s="127">
        <f>'1.05 Summary_Workload '!AM44</f>
        <v>100</v>
      </c>
      <c r="AN40" s="63"/>
      <c r="AO40" s="63"/>
      <c r="AP40" s="63"/>
      <c r="AQ40" s="63"/>
      <c r="AR40" s="63"/>
      <c r="AS40" s="65"/>
      <c r="AT40" s="82"/>
      <c r="AU40" s="81"/>
      <c r="AV40" s="81"/>
      <c r="AW40" s="81"/>
      <c r="AY40" s="49"/>
      <c r="AZ40" s="81"/>
      <c r="BA40" s="82"/>
      <c r="BB40" s="82"/>
      <c r="BC40" s="82"/>
      <c r="BD40" s="82"/>
      <c r="BE40" s="82"/>
      <c r="BF40" s="82"/>
      <c r="BG40" s="82"/>
      <c r="BH40" s="82"/>
      <c r="BI40" s="81"/>
      <c r="BJ40" s="81"/>
      <c r="BK40" s="81"/>
      <c r="BL40" s="81"/>
      <c r="BM40" s="81"/>
      <c r="BN40" s="81"/>
      <c r="BO40" s="81"/>
      <c r="BP40" s="81"/>
      <c r="BQ40" s="81"/>
      <c r="BR40" s="82"/>
    </row>
    <row r="41" spans="1:70" s="79" customFormat="1" ht="13.5" customHeight="1">
      <c r="C41" s="128"/>
      <c r="O41" s="79" t="s">
        <v>195</v>
      </c>
      <c r="P41" s="63" t="s">
        <v>196</v>
      </c>
      <c r="Q41" s="63" t="s">
        <v>197</v>
      </c>
      <c r="R41" s="63"/>
      <c r="S41" s="63"/>
      <c r="T41" s="63"/>
      <c r="U41" s="63"/>
      <c r="V41" s="63"/>
      <c r="W41" s="63"/>
      <c r="X41" s="63"/>
      <c r="Y41" s="63"/>
      <c r="Z41" s="80"/>
      <c r="AA41" s="80"/>
      <c r="AB41" s="80"/>
      <c r="AC41" s="80"/>
      <c r="AD41" s="80"/>
      <c r="AE41" s="49"/>
      <c r="AF41" s="81"/>
      <c r="AG41" s="82"/>
      <c r="AH41" s="82" t="s">
        <v>166</v>
      </c>
      <c r="AI41" s="120">
        <f>IFERROR(SUM('[1]5.05 Connections'!AI191:AM191)/'[1]5.05 Connections'!AA191,0)</f>
        <v>0.4708</v>
      </c>
      <c r="AJ41" s="123"/>
      <c r="AK41" s="123"/>
      <c r="AL41" s="123"/>
      <c r="AM41" s="123"/>
      <c r="AN41" s="63"/>
      <c r="AO41" s="63"/>
      <c r="AP41" s="63"/>
      <c r="AQ41" s="63"/>
      <c r="AR41" s="63"/>
      <c r="AS41" s="65"/>
      <c r="AT41" s="82"/>
      <c r="AU41" s="81"/>
      <c r="AV41" s="81"/>
      <c r="AW41" s="81"/>
      <c r="AY41" s="49"/>
      <c r="AZ41" s="81"/>
      <c r="BA41" s="82"/>
      <c r="BB41" s="82"/>
      <c r="BC41" s="82"/>
      <c r="BD41" s="82"/>
      <c r="BE41" s="82"/>
      <c r="BF41" s="82"/>
      <c r="BG41" s="82"/>
      <c r="BH41" s="82"/>
      <c r="BI41" s="81"/>
      <c r="BJ41" s="81"/>
      <c r="BK41" s="81"/>
      <c r="BL41" s="81"/>
      <c r="BM41" s="81"/>
      <c r="BN41" s="81"/>
      <c r="BO41" s="81"/>
      <c r="BP41" s="81"/>
      <c r="BQ41" s="81"/>
      <c r="BR41" s="82"/>
    </row>
    <row r="42" spans="1:70" s="79" customFormat="1" ht="13.5" customHeight="1"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80"/>
      <c r="AA42" s="80"/>
      <c r="AB42" s="80"/>
      <c r="AC42" s="80"/>
      <c r="AD42" s="80"/>
      <c r="AE42" s="49"/>
      <c r="AF42" s="81"/>
      <c r="AG42" s="82"/>
      <c r="AH42" s="82"/>
      <c r="AI42" s="83"/>
      <c r="AK42" s="49"/>
      <c r="AL42" s="81"/>
      <c r="AM42" s="82"/>
      <c r="AN42" s="63"/>
      <c r="AO42" s="63"/>
      <c r="AP42" s="63"/>
      <c r="AQ42" s="63"/>
      <c r="AR42" s="63"/>
      <c r="AS42" s="65"/>
      <c r="AT42" s="82"/>
      <c r="AU42" s="81"/>
      <c r="AV42" s="81"/>
      <c r="AW42" s="81"/>
      <c r="AY42" s="49"/>
      <c r="AZ42" s="81"/>
      <c r="BA42" s="82"/>
      <c r="BB42" s="82"/>
      <c r="BC42" s="82"/>
      <c r="BD42" s="82"/>
      <c r="BE42" s="82"/>
      <c r="BF42" s="82"/>
      <c r="BG42" s="82"/>
      <c r="BH42" s="82"/>
      <c r="BI42" s="81"/>
      <c r="BJ42" s="81"/>
      <c r="BK42" s="81"/>
      <c r="BL42" s="81"/>
      <c r="BM42" s="81"/>
      <c r="BN42" s="81"/>
      <c r="BO42" s="81"/>
      <c r="BP42" s="81"/>
      <c r="BQ42" s="81"/>
      <c r="BR42" s="82"/>
    </row>
    <row r="43" spans="1:70" s="115" customFormat="1" ht="13.5" customHeight="1">
      <c r="A43" s="113"/>
      <c r="B43" s="114" t="s">
        <v>198</v>
      </c>
      <c r="C43" s="114"/>
      <c r="D43" s="114"/>
      <c r="AI43" s="116"/>
      <c r="AN43" s="63"/>
      <c r="AO43" s="63"/>
      <c r="AP43" s="63"/>
      <c r="AQ43" s="63"/>
      <c r="AR43" s="63"/>
      <c r="AS43" s="65"/>
    </row>
    <row r="44" spans="1:70" s="79" customFormat="1" ht="13.5" customHeight="1"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80"/>
      <c r="AA44" s="80"/>
      <c r="AB44" s="80"/>
      <c r="AC44" s="80"/>
      <c r="AD44" s="80"/>
      <c r="AE44" s="49"/>
      <c r="AF44" s="81"/>
      <c r="AG44" s="82"/>
      <c r="AH44" s="82"/>
      <c r="AI44" s="83"/>
      <c r="AK44" s="49"/>
      <c r="AL44" s="81"/>
      <c r="AM44" s="82"/>
      <c r="AN44" s="63"/>
      <c r="AO44" s="63"/>
      <c r="AP44" s="63"/>
      <c r="AQ44" s="63"/>
      <c r="AR44" s="63"/>
      <c r="AS44" s="65"/>
      <c r="AT44" s="82"/>
      <c r="AU44" s="81"/>
      <c r="AV44" s="81"/>
      <c r="AW44" s="81"/>
      <c r="AY44" s="49"/>
      <c r="AZ44" s="81"/>
      <c r="BA44" s="82"/>
      <c r="BB44" s="82"/>
      <c r="BC44" s="82"/>
      <c r="BD44" s="82"/>
      <c r="BE44" s="82"/>
      <c r="BF44" s="82"/>
      <c r="BG44" s="82"/>
      <c r="BH44" s="82"/>
      <c r="BI44" s="81"/>
      <c r="BJ44" s="81"/>
      <c r="BK44" s="81"/>
      <c r="BL44" s="81"/>
      <c r="BM44" s="81"/>
      <c r="BN44" s="81"/>
      <c r="BO44" s="81"/>
      <c r="BP44" s="81"/>
      <c r="BQ44" s="81"/>
      <c r="BR44" s="82"/>
    </row>
    <row r="45" spans="1:70" s="79" customFormat="1" ht="13.5" customHeight="1">
      <c r="O45" s="79" t="s">
        <v>199</v>
      </c>
      <c r="P45" s="63" t="s">
        <v>200</v>
      </c>
      <c r="Q45" s="63" t="s">
        <v>201</v>
      </c>
      <c r="R45" s="63"/>
      <c r="S45" s="63"/>
      <c r="T45" s="63"/>
      <c r="U45" s="63"/>
      <c r="V45" s="63"/>
      <c r="W45" s="63"/>
      <c r="X45" s="63"/>
      <c r="Y45" s="63"/>
      <c r="Z45" s="80"/>
      <c r="AA45" s="80"/>
      <c r="AB45" s="80"/>
      <c r="AC45" s="80"/>
      <c r="AD45" s="80"/>
      <c r="AE45" s="49"/>
      <c r="AF45" s="81"/>
      <c r="AG45" s="82"/>
      <c r="AH45" s="82" t="s">
        <v>166</v>
      </c>
      <c r="AI45" s="129">
        <f>'[1]11.11 Other_PREReports&amp;Repairs'!AI16</f>
        <v>0.9901719901719902</v>
      </c>
      <c r="AJ45" s="129" t="str">
        <f>'[1]11.11 Other_PREReports&amp;Repairs'!AJ12</f>
        <v/>
      </c>
      <c r="AK45" s="129" t="str">
        <f>'[1]11.11 Other_PREReports&amp;Repairs'!AK12</f>
        <v/>
      </c>
      <c r="AL45" s="129" t="str">
        <f>'[1]11.11 Other_PREReports&amp;Repairs'!AL12</f>
        <v/>
      </c>
      <c r="AM45" s="129" t="str">
        <f>'[1]11.11 Other_PREReports&amp;Repairs'!AM12</f>
        <v/>
      </c>
      <c r="AN45" s="63"/>
      <c r="AO45" s="63"/>
      <c r="AP45" s="63"/>
      <c r="AQ45" s="63"/>
      <c r="AR45" s="63"/>
      <c r="AS45" s="65"/>
      <c r="AT45" s="82"/>
      <c r="AU45" s="81"/>
      <c r="AV45" s="81"/>
      <c r="AW45" s="81"/>
      <c r="AY45" s="49"/>
      <c r="AZ45" s="81"/>
      <c r="BA45" s="82"/>
      <c r="BB45" s="82"/>
      <c r="BC45" s="82"/>
      <c r="BD45" s="82"/>
      <c r="BE45" s="82"/>
      <c r="BF45" s="82"/>
      <c r="BG45" s="82"/>
      <c r="BH45" s="82"/>
      <c r="BI45" s="81"/>
      <c r="BJ45" s="81"/>
      <c r="BK45" s="81"/>
      <c r="BL45" s="81"/>
      <c r="BM45" s="81"/>
      <c r="BN45" s="81"/>
      <c r="BO45" s="81"/>
      <c r="BP45" s="81"/>
      <c r="BQ45" s="81"/>
      <c r="BR45" s="82"/>
    </row>
    <row r="46" spans="1:70" s="79" customFormat="1" ht="13.5" customHeight="1">
      <c r="O46" s="79" t="s">
        <v>202</v>
      </c>
      <c r="P46" s="63" t="s">
        <v>200</v>
      </c>
      <c r="Q46" s="63" t="s">
        <v>201</v>
      </c>
      <c r="R46" s="63"/>
      <c r="S46" s="63"/>
      <c r="T46" s="63"/>
      <c r="U46" s="63"/>
      <c r="V46" s="63"/>
      <c r="W46" s="63"/>
      <c r="X46" s="63"/>
      <c r="Y46" s="63"/>
      <c r="Z46" s="80"/>
      <c r="AA46" s="80"/>
      <c r="AB46" s="80"/>
      <c r="AC46" s="80"/>
      <c r="AD46" s="80"/>
      <c r="AE46" s="49"/>
      <c r="AF46" s="81"/>
      <c r="AG46" s="82"/>
      <c r="AH46" s="82" t="s">
        <v>166</v>
      </c>
      <c r="AI46" s="129">
        <f>'[1]11.11 Other_PREReports&amp;Repairs'!AI12</f>
        <v>0.99883071326490835</v>
      </c>
      <c r="AJ46" s="129" t="str">
        <f>'[1]11.11 Other_PREReports&amp;Repairs'!AJ16</f>
        <v/>
      </c>
      <c r="AK46" s="129" t="str">
        <f>'[1]11.11 Other_PREReports&amp;Repairs'!AK16</f>
        <v/>
      </c>
      <c r="AL46" s="129" t="str">
        <f>'[1]11.11 Other_PREReports&amp;Repairs'!AL16</f>
        <v/>
      </c>
      <c r="AM46" s="129" t="str">
        <f>'[1]11.11 Other_PREReports&amp;Repairs'!AM16</f>
        <v/>
      </c>
      <c r="AN46" s="63"/>
      <c r="AO46" s="63"/>
      <c r="AP46" s="63"/>
      <c r="AQ46" s="63"/>
      <c r="AR46" s="63"/>
      <c r="AS46" s="65"/>
      <c r="AT46" s="82"/>
      <c r="AU46" s="81"/>
      <c r="AV46" s="81"/>
      <c r="AW46" s="81"/>
      <c r="AY46" s="49"/>
      <c r="AZ46" s="81"/>
      <c r="BA46" s="82"/>
      <c r="BB46" s="82"/>
      <c r="BC46" s="82"/>
      <c r="BD46" s="82"/>
      <c r="BE46" s="82"/>
      <c r="BF46" s="82"/>
      <c r="BG46" s="82"/>
      <c r="BH46" s="82"/>
      <c r="BI46" s="81"/>
      <c r="BJ46" s="81"/>
      <c r="BK46" s="81"/>
      <c r="BL46" s="81"/>
      <c r="BM46" s="81"/>
      <c r="BN46" s="81"/>
      <c r="BO46" s="81"/>
      <c r="BP46" s="81"/>
      <c r="BQ46" s="81"/>
      <c r="BR46" s="82"/>
    </row>
    <row r="47" spans="1:70" s="79" customFormat="1" ht="13.5" customHeight="1"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80"/>
      <c r="AA47" s="80"/>
      <c r="AB47" s="80"/>
      <c r="AC47" s="80"/>
      <c r="AD47" s="80"/>
      <c r="AE47" s="49"/>
      <c r="AF47" s="81"/>
      <c r="AG47" s="82"/>
      <c r="AH47" s="82"/>
      <c r="AI47" s="83"/>
      <c r="AK47" s="49"/>
      <c r="AL47" s="81"/>
      <c r="AM47" s="82"/>
      <c r="AN47" s="63"/>
      <c r="AO47" s="63"/>
      <c r="AP47" s="63"/>
      <c r="AQ47" s="63"/>
      <c r="AR47" s="63"/>
      <c r="AS47" s="65"/>
      <c r="AT47" s="82"/>
      <c r="AU47" s="81"/>
      <c r="AV47" s="81"/>
      <c r="AW47" s="81"/>
      <c r="AY47" s="49"/>
      <c r="AZ47" s="81"/>
      <c r="BA47" s="82"/>
      <c r="BB47" s="82"/>
      <c r="BC47" s="82"/>
      <c r="BD47" s="82"/>
      <c r="BE47" s="82"/>
      <c r="BF47" s="82"/>
      <c r="BG47" s="82"/>
      <c r="BH47" s="82"/>
      <c r="BI47" s="81"/>
      <c r="BJ47" s="81"/>
      <c r="BK47" s="81"/>
      <c r="BL47" s="81"/>
      <c r="BM47" s="81"/>
      <c r="BN47" s="81"/>
      <c r="BO47" s="81"/>
      <c r="BP47" s="81"/>
      <c r="BQ47" s="81"/>
      <c r="BR47" s="82"/>
    </row>
    <row r="48" spans="1:70" s="115" customFormat="1" ht="15.75">
      <c r="A48" s="113"/>
      <c r="B48" s="114" t="s">
        <v>203</v>
      </c>
      <c r="C48" s="114"/>
      <c r="D48" s="114"/>
      <c r="AI48" s="116"/>
      <c r="AN48" s="63"/>
      <c r="AO48" s="63"/>
      <c r="AP48" s="63"/>
      <c r="AQ48" s="63"/>
      <c r="AR48" s="63"/>
      <c r="AS48" s="65"/>
    </row>
    <row r="49" spans="1:70" s="46" customFormat="1">
      <c r="Z49" s="48"/>
      <c r="AE49" s="112"/>
      <c r="AH49" s="30"/>
      <c r="AI49" s="57"/>
      <c r="AK49" s="49"/>
      <c r="AL49" s="50"/>
      <c r="AM49" s="30"/>
      <c r="AN49" s="63"/>
      <c r="AO49" s="63"/>
      <c r="AP49" s="63"/>
      <c r="AQ49" s="63"/>
      <c r="AR49" s="63"/>
      <c r="AS49" s="65"/>
      <c r="AT49" s="30"/>
      <c r="AU49" s="50"/>
      <c r="AV49" s="50"/>
      <c r="AW49" s="50"/>
      <c r="AY49" s="49"/>
      <c r="AZ49" s="50"/>
      <c r="BA49" s="30"/>
      <c r="BB49" s="30"/>
      <c r="BC49" s="30"/>
      <c r="BD49" s="30"/>
      <c r="BE49" s="30"/>
      <c r="BF49" s="30"/>
      <c r="BG49" s="30"/>
      <c r="BH49" s="30"/>
      <c r="BI49" s="50"/>
      <c r="BJ49" s="50"/>
      <c r="BK49" s="50"/>
      <c r="BL49" s="50"/>
      <c r="BM49" s="50"/>
      <c r="BN49" s="50"/>
      <c r="BO49" s="50"/>
      <c r="BP49" s="50"/>
      <c r="BQ49" s="50"/>
      <c r="BR49" s="30"/>
    </row>
    <row r="50" spans="1:70" s="79" customFormat="1" ht="13.5" customHeight="1">
      <c r="O50" s="79" t="s">
        <v>204</v>
      </c>
      <c r="P50" s="63" t="s">
        <v>205</v>
      </c>
      <c r="Q50" s="63" t="s">
        <v>197</v>
      </c>
      <c r="R50" s="63"/>
      <c r="S50" s="63"/>
      <c r="T50" s="63"/>
      <c r="U50" s="63"/>
      <c r="V50" s="63"/>
      <c r="W50" s="63"/>
      <c r="X50" s="63"/>
      <c r="Y50" s="63"/>
      <c r="Z50" s="80"/>
      <c r="AA50" s="80"/>
      <c r="AB50" s="80"/>
      <c r="AC50" s="80"/>
      <c r="AD50" s="80"/>
      <c r="AE50" s="49"/>
      <c r="AF50" s="81"/>
      <c r="AG50" s="82"/>
      <c r="AH50" s="14" t="s">
        <v>110</v>
      </c>
      <c r="AI50" s="130">
        <f>'[1]4.07 Shrinkage '!AI28-'[1]4.07 Shrinkage '!P18</f>
        <v>-10.504622023505078</v>
      </c>
      <c r="AJ50" s="130">
        <f>'[1]4.07 Shrinkage '!AJ28-'[1]4.07 Shrinkage '!AI28</f>
        <v>-320.32896030822036</v>
      </c>
      <c r="AK50" s="131">
        <f>'[1]4.07 Shrinkage '!AK28-'[1]4.07 Shrinkage '!AJ28</f>
        <v>0</v>
      </c>
      <c r="AL50" s="131">
        <f>'[1]4.07 Shrinkage '!AL28-'[1]4.07 Shrinkage '!AK28</f>
        <v>0</v>
      </c>
      <c r="AM50" s="131">
        <f>'[1]4.07 Shrinkage '!AM28-'[1]4.07 Shrinkage '!AL28</f>
        <v>0</v>
      </c>
      <c r="AN50" s="63"/>
      <c r="AO50" s="63"/>
      <c r="AP50" s="63"/>
      <c r="AQ50" s="63"/>
      <c r="AR50" s="63"/>
      <c r="AS50" s="65"/>
      <c r="AT50" s="82"/>
      <c r="AU50" s="81"/>
      <c r="AV50" s="81"/>
      <c r="AW50" s="81"/>
      <c r="AY50" s="49"/>
      <c r="AZ50" s="81"/>
      <c r="BA50" s="82"/>
      <c r="BB50" s="82"/>
      <c r="BC50" s="82"/>
      <c r="BD50" s="82"/>
      <c r="BE50" s="82"/>
      <c r="BF50" s="82"/>
      <c r="BG50" s="82"/>
      <c r="BH50" s="82"/>
      <c r="BI50" s="81"/>
      <c r="BJ50" s="81"/>
      <c r="BK50" s="81"/>
      <c r="BL50" s="81"/>
      <c r="BM50" s="81"/>
      <c r="BN50" s="81"/>
      <c r="BO50" s="81"/>
      <c r="BP50" s="81"/>
      <c r="BQ50" s="81"/>
      <c r="BR50" s="82"/>
    </row>
    <row r="51" spans="1:70" s="79" customFormat="1" ht="13.5" customHeight="1">
      <c r="O51" s="79" t="s">
        <v>206</v>
      </c>
      <c r="P51" s="63" t="s">
        <v>207</v>
      </c>
      <c r="Q51" s="63" t="s">
        <v>190</v>
      </c>
      <c r="R51" s="63"/>
      <c r="S51" s="63"/>
      <c r="T51" s="63"/>
      <c r="U51" s="63"/>
      <c r="V51" s="63"/>
      <c r="W51" s="63"/>
      <c r="X51" s="63"/>
      <c r="Y51" s="63"/>
      <c r="Z51" s="80"/>
      <c r="AA51" s="80"/>
      <c r="AB51" s="80"/>
      <c r="AC51" s="80"/>
      <c r="AD51" s="80"/>
      <c r="AE51" s="49"/>
      <c r="AF51" s="81"/>
      <c r="AG51" s="82"/>
      <c r="AH51" s="82" t="s">
        <v>166</v>
      </c>
      <c r="AI51" s="118">
        <f>IFERROR(('[1]4.07 Shrinkage '!$P$18-'[1]4.07 Shrinkage '!AI28)/'[1]4.07 Shrinkage '!$P$18,0)</f>
        <v>3.1751982218577009E-2</v>
      </c>
      <c r="AJ51" s="123"/>
      <c r="AK51" s="123"/>
      <c r="AL51" s="123"/>
      <c r="AM51" s="123"/>
      <c r="AN51" s="63"/>
      <c r="AO51" s="63"/>
      <c r="AP51" s="63"/>
      <c r="AQ51" s="63"/>
      <c r="AR51" s="63"/>
      <c r="AS51" s="65"/>
      <c r="AT51" s="82"/>
      <c r="AU51" s="81"/>
      <c r="AV51" s="81"/>
      <c r="AW51" s="81"/>
      <c r="AY51" s="49"/>
      <c r="AZ51" s="81"/>
      <c r="BA51" s="82"/>
      <c r="BB51" s="82"/>
      <c r="BC51" s="82"/>
      <c r="BD51" s="82"/>
      <c r="BE51" s="82"/>
      <c r="BF51" s="82"/>
      <c r="BG51" s="82"/>
      <c r="BH51" s="82"/>
      <c r="BI51" s="81"/>
      <c r="BJ51" s="81"/>
      <c r="BK51" s="81"/>
      <c r="BL51" s="81"/>
      <c r="BM51" s="81"/>
      <c r="BN51" s="81"/>
      <c r="BO51" s="81"/>
      <c r="BP51" s="81"/>
      <c r="BQ51" s="81"/>
      <c r="BR51" s="82"/>
    </row>
    <row r="52" spans="1:70" s="79" customFormat="1">
      <c r="O52" s="79" t="s">
        <v>208</v>
      </c>
      <c r="P52" s="63" t="s">
        <v>209</v>
      </c>
      <c r="Q52" s="63" t="s">
        <v>197</v>
      </c>
      <c r="R52" s="63"/>
      <c r="S52" s="63"/>
      <c r="T52" s="63"/>
      <c r="U52" s="63"/>
      <c r="V52" s="63"/>
      <c r="W52" s="63"/>
      <c r="X52" s="63"/>
      <c r="Y52" s="63"/>
      <c r="Z52" s="80"/>
      <c r="AA52" s="80"/>
      <c r="AB52" s="80"/>
      <c r="AC52" s="80"/>
      <c r="AD52" s="80"/>
      <c r="AE52" s="49"/>
      <c r="AF52" s="81"/>
      <c r="AG52" s="82"/>
      <c r="AH52" s="14" t="s">
        <v>110</v>
      </c>
      <c r="AI52" s="122" t="str">
        <f>'[1]11.07 Other_Envir_Other'!AI15&amp;":"&amp;'[1]11.07 Other_Envir_Other'!AI16</f>
        <v>1:600</v>
      </c>
      <c r="AJ52" s="123"/>
      <c r="AK52" s="123"/>
      <c r="AL52" s="123"/>
      <c r="AM52" s="123"/>
      <c r="AN52" s="63"/>
      <c r="AO52" s="63"/>
      <c r="AP52" s="63"/>
      <c r="AQ52" s="63"/>
      <c r="AR52" s="63"/>
      <c r="AS52" s="65"/>
      <c r="AT52" s="82"/>
      <c r="AU52" s="81"/>
      <c r="AV52" s="81"/>
      <c r="AW52" s="81"/>
      <c r="AY52" s="49"/>
      <c r="AZ52" s="81"/>
      <c r="BA52" s="82"/>
      <c r="BB52" s="82"/>
      <c r="BC52" s="82"/>
      <c r="BD52" s="82"/>
      <c r="BE52" s="82"/>
      <c r="BF52" s="82"/>
      <c r="BG52" s="82"/>
      <c r="BH52" s="82"/>
      <c r="BI52" s="81"/>
      <c r="BJ52" s="81"/>
      <c r="BK52" s="81"/>
      <c r="BL52" s="81"/>
      <c r="BM52" s="81"/>
      <c r="BN52" s="81"/>
      <c r="BO52" s="81"/>
      <c r="BP52" s="81"/>
      <c r="BQ52" s="81"/>
      <c r="BR52" s="82"/>
    </row>
    <row r="53" spans="1:70" s="79" customFormat="1" ht="13.5" customHeight="1"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80"/>
      <c r="AA53" s="80"/>
      <c r="AB53" s="80"/>
      <c r="AC53" s="80"/>
      <c r="AD53" s="80"/>
      <c r="AE53" s="49"/>
      <c r="AF53" s="81"/>
      <c r="AG53" s="82"/>
      <c r="AH53" s="82"/>
      <c r="AI53" s="23"/>
      <c r="AK53" s="49"/>
      <c r="AL53" s="81"/>
      <c r="AM53" s="82"/>
      <c r="AN53" s="63"/>
      <c r="AO53" s="63"/>
      <c r="AP53" s="63"/>
      <c r="AQ53" s="63"/>
      <c r="AR53" s="63"/>
      <c r="AS53" s="65"/>
      <c r="AT53" s="82"/>
      <c r="AU53" s="81"/>
      <c r="AV53" s="81"/>
      <c r="AW53" s="81"/>
      <c r="AY53" s="49"/>
      <c r="AZ53" s="81"/>
      <c r="BA53" s="82"/>
      <c r="BB53" s="82"/>
      <c r="BC53" s="82"/>
      <c r="BD53" s="82"/>
      <c r="BE53" s="82"/>
      <c r="BF53" s="82"/>
      <c r="BG53" s="82"/>
      <c r="BH53" s="82"/>
      <c r="BI53" s="81"/>
      <c r="BJ53" s="81"/>
      <c r="BK53" s="81"/>
      <c r="BL53" s="81"/>
      <c r="BM53" s="81"/>
      <c r="BN53" s="81"/>
      <c r="BO53" s="81"/>
      <c r="BP53" s="81"/>
      <c r="BQ53" s="81"/>
      <c r="BR53" s="82"/>
    </row>
    <row r="54" spans="1:70" s="115" customFormat="1" ht="15.75">
      <c r="A54" s="113"/>
      <c r="B54" s="114" t="s">
        <v>210</v>
      </c>
      <c r="C54" s="114"/>
      <c r="D54" s="114"/>
      <c r="AI54" s="116"/>
      <c r="AN54" s="63"/>
      <c r="AO54" s="63"/>
      <c r="AP54" s="63"/>
      <c r="AQ54" s="63"/>
      <c r="AR54" s="63"/>
      <c r="AS54" s="65"/>
    </row>
    <row r="55" spans="1:70" s="46" customFormat="1">
      <c r="Z55" s="48"/>
      <c r="AE55" s="112"/>
      <c r="AH55" s="30"/>
      <c r="AI55" s="57"/>
      <c r="AK55" s="49"/>
      <c r="AL55" s="50"/>
      <c r="AM55" s="30"/>
      <c r="AN55" s="63"/>
      <c r="AO55" s="63"/>
      <c r="AP55" s="63"/>
      <c r="AQ55" s="63"/>
      <c r="AR55" s="63"/>
      <c r="AS55" s="65"/>
      <c r="AT55" s="30"/>
      <c r="AU55" s="50"/>
      <c r="AV55" s="50"/>
      <c r="AW55" s="50"/>
      <c r="AY55" s="49"/>
      <c r="AZ55" s="50"/>
      <c r="BA55" s="30"/>
      <c r="BB55" s="30"/>
      <c r="BC55" s="30"/>
      <c r="BD55" s="30"/>
      <c r="BE55" s="30"/>
      <c r="BF55" s="30"/>
      <c r="BG55" s="30"/>
      <c r="BH55" s="30"/>
      <c r="BI55" s="50"/>
      <c r="BJ55" s="50"/>
      <c r="BK55" s="50"/>
      <c r="BL55" s="50"/>
      <c r="BM55" s="50"/>
      <c r="BN55" s="50"/>
      <c r="BO55" s="50"/>
      <c r="BP55" s="50"/>
      <c r="BQ55" s="50"/>
      <c r="BR55" s="30"/>
    </row>
    <row r="56" spans="1:70" s="79" customFormat="1" ht="13.5" customHeight="1">
      <c r="O56" s="79" t="s">
        <v>211</v>
      </c>
      <c r="P56" s="63" t="s">
        <v>35</v>
      </c>
      <c r="Q56" s="63" t="s">
        <v>212</v>
      </c>
      <c r="R56" s="63"/>
      <c r="S56" s="63"/>
      <c r="T56" s="63"/>
      <c r="U56" s="63"/>
      <c r="V56" s="63"/>
      <c r="W56" s="63"/>
      <c r="X56" s="63"/>
      <c r="Y56" s="63"/>
      <c r="Z56" s="80"/>
      <c r="AA56" s="80"/>
      <c r="AB56" s="80"/>
      <c r="AC56" s="80"/>
      <c r="AD56" s="80"/>
      <c r="AE56" s="49"/>
      <c r="AF56" s="81"/>
      <c r="AG56" s="82"/>
      <c r="AH56" s="14" t="s">
        <v>35</v>
      </c>
      <c r="AI56" s="132">
        <f>'1.01 Summary_Totex'!AI63</f>
        <v>321.049282033331</v>
      </c>
      <c r="AJ56" s="133"/>
      <c r="AK56" s="133"/>
      <c r="AL56" s="133"/>
      <c r="AM56" s="133"/>
      <c r="AN56" s="63"/>
      <c r="AO56" s="63"/>
      <c r="AP56" s="63"/>
      <c r="AQ56" s="63"/>
      <c r="AR56" s="63"/>
      <c r="AS56" s="65"/>
      <c r="AT56" s="82"/>
      <c r="AU56" s="81"/>
      <c r="AV56" s="81"/>
      <c r="AW56" s="81"/>
      <c r="AY56" s="49"/>
      <c r="AZ56" s="81"/>
      <c r="BA56" s="82"/>
      <c r="BB56" s="82"/>
      <c r="BC56" s="82"/>
      <c r="BD56" s="82"/>
      <c r="BE56" s="82"/>
      <c r="BF56" s="82"/>
      <c r="BG56" s="82"/>
      <c r="BH56" s="82"/>
      <c r="BI56" s="81"/>
      <c r="BJ56" s="81"/>
      <c r="BK56" s="81"/>
      <c r="BL56" s="81"/>
      <c r="BM56" s="81"/>
      <c r="BN56" s="81"/>
      <c r="BO56" s="81"/>
      <c r="BP56" s="81"/>
      <c r="BQ56" s="81"/>
      <c r="BR56" s="82"/>
    </row>
    <row r="57" spans="1:70" s="79" customFormat="1" ht="13.5" customHeight="1">
      <c r="O57" s="79" t="s">
        <v>213</v>
      </c>
      <c r="P57" s="63" t="s">
        <v>166</v>
      </c>
      <c r="Q57" s="63" t="s">
        <v>197</v>
      </c>
      <c r="R57" s="63"/>
      <c r="S57" s="63"/>
      <c r="T57" s="63"/>
      <c r="U57" s="63"/>
      <c r="V57" s="63"/>
      <c r="W57" s="63"/>
      <c r="X57" s="63"/>
      <c r="Y57" s="63"/>
      <c r="Z57" s="80"/>
      <c r="AA57" s="80"/>
      <c r="AB57" s="80"/>
      <c r="AC57" s="80"/>
      <c r="AD57" s="80"/>
      <c r="AE57" s="49"/>
      <c r="AF57" s="81"/>
      <c r="AG57" s="82"/>
      <c r="AH57" s="82" t="s">
        <v>166</v>
      </c>
      <c r="AI57" s="118">
        <f>IFERROR(('1.01 Summary_Totex'!AI50-'1.01 Summary_Totex'!AI89)/'1.01 Summary_Totex'!AI50,0)</f>
        <v>-0.19577925053081485</v>
      </c>
      <c r="AJ57" s="133"/>
      <c r="AK57" s="133"/>
      <c r="AL57" s="133"/>
      <c r="AM57" s="133"/>
      <c r="AN57" s="63"/>
      <c r="AO57" s="63"/>
      <c r="AP57" s="63"/>
      <c r="AQ57" s="63"/>
      <c r="AR57" s="63"/>
      <c r="AS57" s="65"/>
      <c r="AT57" s="82"/>
      <c r="AU57" s="81"/>
      <c r="AV57" s="81"/>
      <c r="AW57" s="81"/>
      <c r="AY57" s="49"/>
      <c r="AZ57" s="81"/>
      <c r="BA57" s="82"/>
      <c r="BB57" s="82"/>
      <c r="BC57" s="82"/>
      <c r="BD57" s="82"/>
      <c r="BE57" s="82"/>
      <c r="BF57" s="82"/>
      <c r="BG57" s="82"/>
      <c r="BH57" s="82"/>
      <c r="BI57" s="81"/>
      <c r="BJ57" s="81"/>
      <c r="BK57" s="81"/>
      <c r="BL57" s="81"/>
      <c r="BM57" s="81"/>
      <c r="BN57" s="81"/>
      <c r="BO57" s="81"/>
      <c r="BP57" s="81"/>
      <c r="BQ57" s="81"/>
      <c r="BR57" s="82"/>
    </row>
    <row r="58" spans="1:70" s="79" customFormat="1" ht="13.5" customHeight="1">
      <c r="O58" s="79" t="s">
        <v>214</v>
      </c>
      <c r="P58" s="63" t="s">
        <v>35</v>
      </c>
      <c r="Q58" s="63" t="s">
        <v>197</v>
      </c>
      <c r="R58" s="63"/>
      <c r="S58" s="63"/>
      <c r="T58" s="63"/>
      <c r="U58" s="63"/>
      <c r="V58" s="63"/>
      <c r="W58" s="63"/>
      <c r="X58" s="63"/>
      <c r="Y58" s="63"/>
      <c r="Z58" s="80"/>
      <c r="AA58" s="80"/>
      <c r="AB58" s="80"/>
      <c r="AC58" s="80"/>
      <c r="AD58" s="80"/>
      <c r="AE58" s="49"/>
      <c r="AF58" s="81"/>
      <c r="AG58" s="82"/>
      <c r="AH58" s="82" t="s">
        <v>35</v>
      </c>
      <c r="AI58" s="132">
        <f>'1.01 Summary_Totex'!AI61</f>
        <v>106.98995622132961</v>
      </c>
      <c r="AJ58" s="133"/>
      <c r="AK58" s="133"/>
      <c r="AL58" s="133"/>
      <c r="AM58" s="133"/>
      <c r="AN58" s="63"/>
      <c r="AO58" s="63"/>
      <c r="AP58" s="63"/>
      <c r="AQ58" s="63"/>
      <c r="AR58" s="63"/>
      <c r="AS58" s="65"/>
      <c r="AT58" s="82"/>
      <c r="AU58" s="81"/>
      <c r="AV58" s="81"/>
      <c r="AW58" s="81"/>
      <c r="AY58" s="49"/>
      <c r="AZ58" s="81"/>
      <c r="BA58" s="82"/>
      <c r="BB58" s="82"/>
      <c r="BC58" s="82"/>
      <c r="BD58" s="82"/>
      <c r="BE58" s="82"/>
      <c r="BF58" s="82"/>
      <c r="BG58" s="82"/>
      <c r="BH58" s="82"/>
      <c r="BI58" s="81"/>
      <c r="BJ58" s="81"/>
      <c r="BK58" s="81"/>
      <c r="BL58" s="81"/>
      <c r="BM58" s="81"/>
      <c r="BN58" s="81"/>
      <c r="BO58" s="81"/>
      <c r="BP58" s="81"/>
      <c r="BQ58" s="81"/>
      <c r="BR58" s="82"/>
    </row>
    <row r="59" spans="1:70" s="33" customFormat="1" ht="15"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  <c r="Q59" s="91"/>
      <c r="S59" s="91"/>
      <c r="T59" s="91"/>
      <c r="U59" s="91"/>
      <c r="V59" s="91"/>
      <c r="W59" s="91"/>
      <c r="X59" s="91"/>
      <c r="Y59" s="91"/>
      <c r="Z59" s="92"/>
      <c r="AA59" s="92"/>
      <c r="AB59" s="92"/>
      <c r="AC59" s="92"/>
      <c r="AD59" s="92"/>
      <c r="AE59" s="93"/>
      <c r="AF59" s="94"/>
      <c r="AG59" s="90"/>
      <c r="AH59" s="90"/>
      <c r="AI59" s="83"/>
      <c r="AJ59" s="79"/>
      <c r="AK59" s="49"/>
      <c r="AL59" s="81"/>
      <c r="AM59" s="82"/>
    </row>
    <row r="60" spans="1:70" s="76" customFormat="1" ht="18">
      <c r="B60" s="77" t="s">
        <v>105</v>
      </c>
      <c r="AI60" s="78"/>
    </row>
  </sheetData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1.01 Summary_Totex</vt:lpstr>
      <vt:lpstr>1.04 Summary_Reliability</vt:lpstr>
      <vt:lpstr>1.05 Summary_Workload </vt:lpstr>
      <vt:lpstr>1.06 Summary_PerfSnapshot</vt:lpstr>
      <vt:lpstr>'1.01 Summary_Totex'!Print_Area</vt:lpstr>
      <vt:lpstr>'1.04 Summary_Reliability'!Print_Area</vt:lpstr>
      <vt:lpstr>'1.05 Summary_Workload '!Print_Area</vt:lpstr>
      <vt:lpstr>'1.06 Summary_PerfSnapshot'!Print_Area</vt:lpstr>
      <vt:lpstr>'1.01 Summary_Totex'!Print_Titles</vt:lpstr>
      <vt:lpstr>'1.04 Summary_Reliability'!Print_Titles</vt:lpstr>
      <vt:lpstr>'1.05 Summary_Workload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Woolway</dc:creator>
  <cp:lastModifiedBy>Mark Woolway</cp:lastModifiedBy>
  <dcterms:created xsi:type="dcterms:W3CDTF">2022-07-29T15:24:24Z</dcterms:created>
  <dcterms:modified xsi:type="dcterms:W3CDTF">2022-07-29T15:34:14Z</dcterms:modified>
</cp:coreProperties>
</file>