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neadmcdonald/Desktop/"/>
    </mc:Choice>
  </mc:AlternateContent>
  <xr:revisionPtr revIDLastSave="0" documentId="8_{3B19805E-FD2E-FE41-9F60-74E58A82727E}" xr6:coauthVersionLast="47" xr6:coauthVersionMax="47" xr10:uidLastSave="{00000000-0000-0000-0000-000000000000}"/>
  <bookViews>
    <workbookView xWindow="0" yWindow="500" windowWidth="20740" windowHeight="11160" xr2:uid="{C9B4A90B-352C-4CB8-BE23-00BBA3FBAAE2}"/>
  </bookViews>
  <sheets>
    <sheet name="2.2 Totex costs summary" sheetId="2" r:id="rId1"/>
    <sheet name="2.3 Workload summary" sheetId="3" r:id="rId2"/>
    <sheet name="2.4 Safety" sheetId="4" r:id="rId3"/>
    <sheet name="2.5 Reliability" sheetId="5" r:id="rId4"/>
    <sheet name="2.6 Environmental" sheetId="6" r:id="rId5"/>
    <sheet name="2.7 Performance Snapshot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tn1" localSheetId="5">'2.7 Performance Snapshot'!#REF!</definedName>
    <definedName name="_ftn2" localSheetId="5">'2.7 Performance Snapshot'!#REF!</definedName>
    <definedName name="_ftn3" localSheetId="5">'2.7 Performance Snapshot'!#REF!</definedName>
    <definedName name="_ftn4" localSheetId="5">'2.7 Performance Snapshot'!#REF!</definedName>
    <definedName name="_ftn5" localSheetId="5">'2.7 Performance Snapshot'!#REF!</definedName>
    <definedName name="_ftn6" localSheetId="5">'2.7 Performance Snapshot'!#REF!</definedName>
    <definedName name="_ftnref1" localSheetId="5">'2.7 Performance Snapshot'!#REF!</definedName>
    <definedName name="_ftnref2" localSheetId="5">'2.7 Performance Snapshot'!#REF!</definedName>
    <definedName name="_ftnref5" localSheetId="5">'2.7 Performance Snapshot'!$A$22</definedName>
    <definedName name="_ftnref6" localSheetId="5">'2.7 Performance Snapshot'!#REF!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f457995452" localSheetId="5">'2.7 Performance Snapshot'!#REF!</definedName>
    <definedName name="_Ref457995664" localSheetId="5">'2.7 Performance Snapshot'!$D$10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_xlnm.Print_Area" localSheetId="2">'2.4 Safety'!$A$1:$AE$83</definedName>
    <definedName name="_xlnm.Print_Area" localSheetId="5">'2.7 Performance Snapshot'!$A$1:$D$38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19FDD237_8F16_4F3B_A94F_90481855813E_.wvu.PrintArea" localSheetId="2" hidden="1">'2.4 Safety'!$A$1:$AE$83</definedName>
    <definedName name="Z_97003408_5582_4B4E_BE5D_0A5F17467E22_.wvu.PrintArea" localSheetId="2" hidden="1">'2.4 Safety'!$A$1:$AE$83</definedName>
    <definedName name="Z_9A428CE1_B4D9_11D0_A8AA_0000C071AEE7_.wvu.Cols" hidden="1">[3]Sheet1!$A$1:$Q$65536,[3]Sheet1!$Y$1:$Z$65536</definedName>
    <definedName name="Z_9A428CE1_B4D9_11D0_A8AA_0000C071AEE7_.wvu.PrintArea" hidden="1">#REF!</definedName>
    <definedName name="Z_CE066BD8_0FDF_4A69_A83A_AA53661F8FEE_.wvu.PrintArea" localSheetId="2" hidden="1">'2.4 Safety'!$A$1:$AE$83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7" l="1"/>
  <c r="D29" i="7"/>
  <c r="I51" i="6"/>
  <c r="I52" i="6" s="1"/>
  <c r="H51" i="6"/>
  <c r="G51" i="6"/>
  <c r="F51" i="6"/>
  <c r="E51" i="6"/>
  <c r="D51" i="6"/>
  <c r="C51" i="6"/>
  <c r="B51" i="6"/>
  <c r="B52" i="6" s="1"/>
  <c r="S50" i="6"/>
  <c r="AC50" i="6" s="1"/>
  <c r="H39" i="6"/>
  <c r="R50" i="6" s="1"/>
  <c r="AB50" i="6" s="1"/>
  <c r="G39" i="6"/>
  <c r="Q50" i="6" s="1"/>
  <c r="AA50" i="6" s="1"/>
  <c r="F39" i="6"/>
  <c r="P50" i="6" s="1"/>
  <c r="Z50" i="6" s="1"/>
  <c r="E39" i="6"/>
  <c r="O50" i="6" s="1"/>
  <c r="Y50" i="6" s="1"/>
  <c r="D39" i="6"/>
  <c r="N50" i="6" s="1"/>
  <c r="X50" i="6" s="1"/>
  <c r="C39" i="6"/>
  <c r="M50" i="6" s="1"/>
  <c r="W50" i="6" s="1"/>
  <c r="B39" i="6"/>
  <c r="L50" i="6" s="1"/>
  <c r="V50" i="6" s="1"/>
  <c r="B38" i="6"/>
  <c r="B30" i="6"/>
  <c r="I25" i="6"/>
  <c r="I26" i="6" s="1"/>
  <c r="H25" i="6"/>
  <c r="H26" i="6" s="1"/>
  <c r="G25" i="6"/>
  <c r="G26" i="6" s="1"/>
  <c r="F25" i="6"/>
  <c r="F26" i="6" s="1"/>
  <c r="E25" i="6"/>
  <c r="E26" i="6" s="1"/>
  <c r="D25" i="6"/>
  <c r="D26" i="6" s="1"/>
  <c r="C25" i="6"/>
  <c r="C26" i="6" s="1"/>
  <c r="B25" i="6"/>
  <c r="B26" i="6" s="1"/>
  <c r="S24" i="6"/>
  <c r="AC24" i="6" s="1"/>
  <c r="H13" i="6"/>
  <c r="R24" i="6" s="1"/>
  <c r="AB24" i="6" s="1"/>
  <c r="G13" i="6"/>
  <c r="Q24" i="6" s="1"/>
  <c r="AA24" i="6" s="1"/>
  <c r="F13" i="6"/>
  <c r="P24" i="6" s="1"/>
  <c r="Z24" i="6" s="1"/>
  <c r="E13" i="6"/>
  <c r="O24" i="6" s="1"/>
  <c r="Y24" i="6" s="1"/>
  <c r="D13" i="6"/>
  <c r="N24" i="6" s="1"/>
  <c r="X24" i="6" s="1"/>
  <c r="C13" i="6"/>
  <c r="M24" i="6" s="1"/>
  <c r="W24" i="6" s="1"/>
  <c r="B13" i="6"/>
  <c r="L24" i="6" s="1"/>
  <c r="V24" i="6" s="1"/>
  <c r="B12" i="6"/>
  <c r="D15" i="6" s="1"/>
  <c r="I114" i="5"/>
  <c r="AD104" i="5"/>
  <c r="T104" i="5"/>
  <c r="AE104" i="5" s="1"/>
  <c r="S104" i="5"/>
  <c r="Q104" i="5"/>
  <c r="AB104" i="5" s="1"/>
  <c r="P104" i="5"/>
  <c r="AA104" i="5" s="1"/>
  <c r="N104" i="5"/>
  <c r="Y104" i="5" s="1"/>
  <c r="T98" i="5"/>
  <c r="AE98" i="5" s="1"/>
  <c r="S98" i="5"/>
  <c r="AD98" i="5" s="1"/>
  <c r="Q98" i="5"/>
  <c r="AB98" i="5" s="1"/>
  <c r="P98" i="5"/>
  <c r="AA98" i="5" s="1"/>
  <c r="N98" i="5"/>
  <c r="Y98" i="5" s="1"/>
  <c r="H91" i="5"/>
  <c r="G91" i="5"/>
  <c r="F91" i="5"/>
  <c r="E91" i="5"/>
  <c r="D91" i="5"/>
  <c r="O104" i="5" s="1"/>
  <c r="Z104" i="5" s="1"/>
  <c r="C91" i="5"/>
  <c r="B91" i="5"/>
  <c r="M104" i="5" s="1"/>
  <c r="X104" i="5" s="1"/>
  <c r="Y81" i="5"/>
  <c r="T81" i="5"/>
  <c r="AE81" i="5" s="1"/>
  <c r="R81" i="5"/>
  <c r="AC81" i="5" s="1"/>
  <c r="Q81" i="5"/>
  <c r="AB81" i="5" s="1"/>
  <c r="N81" i="5"/>
  <c r="AA75" i="5"/>
  <c r="X75" i="5"/>
  <c r="T75" i="5"/>
  <c r="AE75" i="5" s="1"/>
  <c r="S75" i="5"/>
  <c r="AD75" i="5" s="1"/>
  <c r="Q75" i="5"/>
  <c r="AB75" i="5" s="1"/>
  <c r="P75" i="5"/>
  <c r="N75" i="5"/>
  <c r="Y75" i="5" s="1"/>
  <c r="J75" i="5"/>
  <c r="H68" i="5"/>
  <c r="S81" i="5" s="1"/>
  <c r="AD81" i="5" s="1"/>
  <c r="G68" i="5"/>
  <c r="R75" i="5" s="1"/>
  <c r="AC75" i="5" s="1"/>
  <c r="F68" i="5"/>
  <c r="E68" i="5"/>
  <c r="P81" i="5" s="1"/>
  <c r="AA81" i="5" s="1"/>
  <c r="D68" i="5"/>
  <c r="C68" i="5"/>
  <c r="B68" i="5"/>
  <c r="M75" i="5" s="1"/>
  <c r="O50" i="5"/>
  <c r="Z50" i="5" s="1"/>
  <c r="X49" i="5"/>
  <c r="T49" i="5"/>
  <c r="AE49" i="5" s="1"/>
  <c r="Q49" i="5"/>
  <c r="AB49" i="5" s="1"/>
  <c r="O49" i="5"/>
  <c r="Z49" i="5" s="1"/>
  <c r="N49" i="5"/>
  <c r="Y49" i="5" s="1"/>
  <c r="AC48" i="5"/>
  <c r="X48" i="5"/>
  <c r="Q48" i="5"/>
  <c r="AB48" i="5" s="1"/>
  <c r="P48" i="5"/>
  <c r="AA48" i="5" s="1"/>
  <c r="M48" i="5"/>
  <c r="I41" i="5"/>
  <c r="T50" i="5" s="1"/>
  <c r="AE50" i="5" s="1"/>
  <c r="F41" i="5"/>
  <c r="Q50" i="5" s="1"/>
  <c r="AB50" i="5" s="1"/>
  <c r="D41" i="5"/>
  <c r="H40" i="5"/>
  <c r="S49" i="5" s="1"/>
  <c r="AD49" i="5" s="1"/>
  <c r="G40" i="5"/>
  <c r="F40" i="5"/>
  <c r="E40" i="5"/>
  <c r="P49" i="5" s="1"/>
  <c r="AA49" i="5" s="1"/>
  <c r="D40" i="5"/>
  <c r="C40" i="5"/>
  <c r="B40" i="5"/>
  <c r="M49" i="5" s="1"/>
  <c r="T48" i="5"/>
  <c r="AE48" i="5" s="1"/>
  <c r="H39" i="5"/>
  <c r="H41" i="5" s="1"/>
  <c r="S50" i="5" s="1"/>
  <c r="AD50" i="5" s="1"/>
  <c r="G39" i="5"/>
  <c r="R48" i="5" s="1"/>
  <c r="F39" i="5"/>
  <c r="E39" i="5"/>
  <c r="E41" i="5" s="1"/>
  <c r="P50" i="5" s="1"/>
  <c r="AA50" i="5" s="1"/>
  <c r="D39" i="5"/>
  <c r="O48" i="5" s="1"/>
  <c r="Z48" i="5" s="1"/>
  <c r="C39" i="5"/>
  <c r="B39" i="5"/>
  <c r="S25" i="5"/>
  <c r="AD25" i="5" s="1"/>
  <c r="I25" i="5"/>
  <c r="H25" i="5"/>
  <c r="G25" i="5"/>
  <c r="F25" i="5"/>
  <c r="E25" i="5"/>
  <c r="D25" i="5"/>
  <c r="C25" i="5"/>
  <c r="B25" i="5"/>
  <c r="J25" i="5" s="1"/>
  <c r="Y24" i="5"/>
  <c r="Q24" i="5"/>
  <c r="AB24" i="5" s="1"/>
  <c r="O24" i="5"/>
  <c r="Z24" i="5" s="1"/>
  <c r="N24" i="5"/>
  <c r="J24" i="5"/>
  <c r="AD23" i="5"/>
  <c r="R23" i="5"/>
  <c r="AC23" i="5" s="1"/>
  <c r="Q23" i="5"/>
  <c r="AB23" i="5" s="1"/>
  <c r="O23" i="5"/>
  <c r="Z23" i="5" s="1"/>
  <c r="J23" i="5"/>
  <c r="I16" i="5"/>
  <c r="T25" i="5" s="1"/>
  <c r="AE25" i="5" s="1"/>
  <c r="H16" i="5"/>
  <c r="F16" i="5"/>
  <c r="Q25" i="5" s="1"/>
  <c r="AB25" i="5" s="1"/>
  <c r="T24" i="5"/>
  <c r="AE24" i="5" s="1"/>
  <c r="H15" i="5"/>
  <c r="S24" i="5" s="1"/>
  <c r="AD24" i="5" s="1"/>
  <c r="G15" i="5"/>
  <c r="R24" i="5" s="1"/>
  <c r="AC24" i="5" s="1"/>
  <c r="F15" i="5"/>
  <c r="E15" i="5"/>
  <c r="P24" i="5" s="1"/>
  <c r="AA24" i="5" s="1"/>
  <c r="D15" i="5"/>
  <c r="C15" i="5"/>
  <c r="B15" i="5"/>
  <c r="M24" i="5" s="1"/>
  <c r="X24" i="5" s="1"/>
  <c r="T23" i="5"/>
  <c r="AE23" i="5" s="1"/>
  <c r="H14" i="5"/>
  <c r="S23" i="5" s="1"/>
  <c r="G14" i="5"/>
  <c r="G16" i="5" s="1"/>
  <c r="R25" i="5" s="1"/>
  <c r="AC25" i="5" s="1"/>
  <c r="F14" i="5"/>
  <c r="E14" i="5"/>
  <c r="D14" i="5"/>
  <c r="D16" i="5" s="1"/>
  <c r="O25" i="5" s="1"/>
  <c r="Z25" i="5" s="1"/>
  <c r="C14" i="5"/>
  <c r="N23" i="5" s="1"/>
  <c r="Y23" i="5" s="1"/>
  <c r="B14" i="5"/>
  <c r="E83" i="4"/>
  <c r="F83" i="4" s="1"/>
  <c r="G83" i="4" s="1"/>
  <c r="H83" i="4" s="1"/>
  <c r="I83" i="4" s="1"/>
  <c r="C83" i="4"/>
  <c r="D83" i="4" s="1"/>
  <c r="B83" i="4"/>
  <c r="AC47" i="4"/>
  <c r="AB47" i="4"/>
  <c r="AA47" i="4"/>
  <c r="Z47" i="4"/>
  <c r="Y47" i="4"/>
  <c r="X47" i="4"/>
  <c r="W47" i="4"/>
  <c r="V47" i="4"/>
  <c r="S47" i="4"/>
  <c r="R47" i="4"/>
  <c r="Q47" i="4"/>
  <c r="P47" i="4"/>
  <c r="O47" i="4"/>
  <c r="N47" i="4"/>
  <c r="M47" i="4"/>
  <c r="L47" i="4"/>
  <c r="I40" i="4"/>
  <c r="S48" i="4" s="1"/>
  <c r="H40" i="4"/>
  <c r="R48" i="4" s="1"/>
  <c r="G40" i="4"/>
  <c r="Q48" i="4" s="1"/>
  <c r="F40" i="4"/>
  <c r="P48" i="4" s="1"/>
  <c r="E40" i="4"/>
  <c r="O48" i="4" s="1"/>
  <c r="D40" i="4"/>
  <c r="N48" i="4" s="1"/>
  <c r="C40" i="4"/>
  <c r="M48" i="4" s="1"/>
  <c r="B40" i="4"/>
  <c r="L48" i="4" s="1"/>
  <c r="V30" i="4"/>
  <c r="C25" i="4"/>
  <c r="D25" i="4" s="1"/>
  <c r="E25" i="4" s="1"/>
  <c r="F25" i="4" s="1"/>
  <c r="G25" i="4" s="1"/>
  <c r="H25" i="4" s="1"/>
  <c r="I25" i="4" s="1"/>
  <c r="B25" i="4"/>
  <c r="I24" i="4"/>
  <c r="H24" i="4"/>
  <c r="G24" i="4"/>
  <c r="F24" i="4"/>
  <c r="E24" i="4"/>
  <c r="D24" i="4"/>
  <c r="C24" i="4"/>
  <c r="B24" i="4"/>
  <c r="AC23" i="4"/>
  <c r="AB23" i="4"/>
  <c r="Y23" i="4"/>
  <c r="W23" i="4"/>
  <c r="S23" i="4"/>
  <c r="R23" i="4"/>
  <c r="O23" i="4"/>
  <c r="M23" i="4"/>
  <c r="C14" i="4"/>
  <c r="H13" i="4"/>
  <c r="G13" i="4"/>
  <c r="AA23" i="4" s="1"/>
  <c r="F13" i="4"/>
  <c r="Z23" i="4" s="1"/>
  <c r="E13" i="4"/>
  <c r="D13" i="4"/>
  <c r="C13" i="4"/>
  <c r="B13" i="4"/>
  <c r="D12" i="4"/>
  <c r="C12" i="4"/>
  <c r="B12" i="4"/>
  <c r="B14" i="4" s="1"/>
  <c r="AE92" i="3"/>
  <c r="T92" i="3"/>
  <c r="AG91" i="3"/>
  <c r="Q91" i="3"/>
  <c r="AE90" i="3"/>
  <c r="AE89" i="3"/>
  <c r="V89" i="3"/>
  <c r="AA88" i="3"/>
  <c r="S88" i="3"/>
  <c r="P88" i="3"/>
  <c r="AC87" i="3"/>
  <c r="U87" i="3"/>
  <c r="R87" i="3"/>
  <c r="R86" i="3"/>
  <c r="AA82" i="3"/>
  <c r="P82" i="3"/>
  <c r="AF81" i="3"/>
  <c r="AC81" i="3"/>
  <c r="AE79" i="3"/>
  <c r="Q79" i="3"/>
  <c r="P78" i="3"/>
  <c r="AC77" i="3"/>
  <c r="U77" i="3"/>
  <c r="T76" i="3"/>
  <c r="AF72" i="3"/>
  <c r="AB72" i="3"/>
  <c r="T72" i="3"/>
  <c r="AG71" i="3"/>
  <c r="AF63" i="3"/>
  <c r="AC63" i="3"/>
  <c r="AB63" i="3"/>
  <c r="T63" i="3"/>
  <c r="Q63" i="3"/>
  <c r="P63" i="3"/>
  <c r="K63" i="3"/>
  <c r="AF62" i="3"/>
  <c r="AE62" i="3"/>
  <c r="AD62" i="3"/>
  <c r="U62" i="3"/>
  <c r="T62" i="3"/>
  <c r="K62" i="3"/>
  <c r="AG61" i="3"/>
  <c r="AD61" i="3"/>
  <c r="V61" i="3"/>
  <c r="S61" i="3"/>
  <c r="R61" i="3"/>
  <c r="K61" i="3"/>
  <c r="AB60" i="3"/>
  <c r="S60" i="3"/>
  <c r="R60" i="3"/>
  <c r="Q60" i="3"/>
  <c r="K60" i="3"/>
  <c r="AG59" i="3"/>
  <c r="AF59" i="3"/>
  <c r="AE59" i="3"/>
  <c r="AB59" i="3"/>
  <c r="U59" i="3"/>
  <c r="T59" i="3"/>
  <c r="P59" i="3"/>
  <c r="K59" i="3"/>
  <c r="AB58" i="3"/>
  <c r="AA58" i="3"/>
  <c r="T58" i="3"/>
  <c r="Q58" i="3"/>
  <c r="P58" i="3"/>
  <c r="K58" i="3"/>
  <c r="AH57" i="3"/>
  <c r="AE57" i="3"/>
  <c r="AD57" i="3"/>
  <c r="AC57" i="3"/>
  <c r="R57" i="3"/>
  <c r="O57" i="3"/>
  <c r="K57" i="3"/>
  <c r="V54" i="3"/>
  <c r="U54" i="3"/>
  <c r="R54" i="3"/>
  <c r="O54" i="3"/>
  <c r="K54" i="3"/>
  <c r="AF53" i="3"/>
  <c r="AB53" i="3"/>
  <c r="AA53" i="3"/>
  <c r="T53" i="3"/>
  <c r="P53" i="3"/>
  <c r="K53" i="3"/>
  <c r="AF52" i="3"/>
  <c r="U52" i="3"/>
  <c r="T52" i="3"/>
  <c r="P52" i="3"/>
  <c r="K52" i="3"/>
  <c r="AH51" i="3"/>
  <c r="AG51" i="3"/>
  <c r="AD51" i="3"/>
  <c r="R51" i="3"/>
  <c r="P51" i="3"/>
  <c r="K51" i="3"/>
  <c r="AC50" i="3"/>
  <c r="AB50" i="3"/>
  <c r="S50" i="3"/>
  <c r="Q50" i="3"/>
  <c r="K50" i="3"/>
  <c r="AF49" i="3"/>
  <c r="AB49" i="3"/>
  <c r="T49" i="3"/>
  <c r="P49" i="3"/>
  <c r="K49" i="3"/>
  <c r="AE48" i="3"/>
  <c r="AB48" i="3"/>
  <c r="AA48" i="3"/>
  <c r="Q48" i="3"/>
  <c r="P48" i="3"/>
  <c r="K48" i="3"/>
  <c r="AE47" i="3"/>
  <c r="AD47" i="3"/>
  <c r="AC47" i="3"/>
  <c r="R47" i="3"/>
  <c r="O47" i="3"/>
  <c r="K47" i="3"/>
  <c r="K44" i="3"/>
  <c r="AF43" i="3"/>
  <c r="AC43" i="3"/>
  <c r="AB43" i="3"/>
  <c r="T43" i="3"/>
  <c r="Q43" i="3"/>
  <c r="P43" i="3"/>
  <c r="K43" i="3"/>
  <c r="AF42" i="3"/>
  <c r="U42" i="3"/>
  <c r="K42" i="3"/>
  <c r="I34" i="3"/>
  <c r="H34" i="3"/>
  <c r="AF92" i="3" s="1"/>
  <c r="G34" i="3"/>
  <c r="S92" i="3" s="1"/>
  <c r="F34" i="3"/>
  <c r="E34" i="3"/>
  <c r="D34" i="3"/>
  <c r="C34" i="3"/>
  <c r="AH91" i="3"/>
  <c r="I33" i="3"/>
  <c r="U91" i="3" s="1"/>
  <c r="H33" i="3"/>
  <c r="G33" i="3"/>
  <c r="F33" i="3"/>
  <c r="E33" i="3"/>
  <c r="AC91" i="3" s="1"/>
  <c r="D33" i="3"/>
  <c r="C33" i="3"/>
  <c r="V90" i="3"/>
  <c r="I32" i="3"/>
  <c r="H32" i="3"/>
  <c r="G32" i="3"/>
  <c r="S90" i="3" s="1"/>
  <c r="F32" i="3"/>
  <c r="AD90" i="3" s="1"/>
  <c r="E32" i="3"/>
  <c r="D32" i="3"/>
  <c r="C32" i="3"/>
  <c r="O61" i="3" s="1"/>
  <c r="AH89" i="3"/>
  <c r="I31" i="3"/>
  <c r="H31" i="3"/>
  <c r="AF89" i="3" s="1"/>
  <c r="G31" i="3"/>
  <c r="S89" i="3" s="1"/>
  <c r="F31" i="3"/>
  <c r="AD60" i="3" s="1"/>
  <c r="E31" i="3"/>
  <c r="AC89" i="3" s="1"/>
  <c r="D31" i="3"/>
  <c r="C31" i="3"/>
  <c r="O60" i="3" s="1"/>
  <c r="I30" i="3"/>
  <c r="H30" i="3"/>
  <c r="T88" i="3" s="1"/>
  <c r="G30" i="3"/>
  <c r="F30" i="3"/>
  <c r="E30" i="3"/>
  <c r="Q59" i="3" s="1"/>
  <c r="D30" i="3"/>
  <c r="AB88" i="3" s="1"/>
  <c r="C30" i="3"/>
  <c r="O88" i="3" s="1"/>
  <c r="I29" i="3"/>
  <c r="AG87" i="3" s="1"/>
  <c r="H29" i="3"/>
  <c r="G29" i="3"/>
  <c r="AE58" i="3" s="1"/>
  <c r="F29" i="3"/>
  <c r="E29" i="3"/>
  <c r="Q87" i="3" s="1"/>
  <c r="D29" i="3"/>
  <c r="AB87" i="3" s="1"/>
  <c r="C29" i="3"/>
  <c r="V86" i="3"/>
  <c r="I28" i="3"/>
  <c r="H28" i="3"/>
  <c r="T57" i="3" s="1"/>
  <c r="G28" i="3"/>
  <c r="S57" i="3" s="1"/>
  <c r="F28" i="3"/>
  <c r="AD86" i="3" s="1"/>
  <c r="E28" i="3"/>
  <c r="Q86" i="3" s="1"/>
  <c r="D28" i="3"/>
  <c r="C28" i="3"/>
  <c r="AH83" i="3"/>
  <c r="I25" i="3"/>
  <c r="H25" i="3"/>
  <c r="G25" i="3"/>
  <c r="S83" i="3" s="1"/>
  <c r="F25" i="3"/>
  <c r="R83" i="3" s="1"/>
  <c r="E25" i="3"/>
  <c r="D25" i="3"/>
  <c r="C25" i="3"/>
  <c r="I24" i="3"/>
  <c r="U53" i="3" s="1"/>
  <c r="H24" i="3"/>
  <c r="T82" i="3" s="1"/>
  <c r="G24" i="3"/>
  <c r="AE82" i="3" s="1"/>
  <c r="F24" i="3"/>
  <c r="E24" i="3"/>
  <c r="D24" i="3"/>
  <c r="AB82" i="3" s="1"/>
  <c r="C24" i="3"/>
  <c r="I23" i="3"/>
  <c r="AG81" i="3" s="1"/>
  <c r="H23" i="3"/>
  <c r="T81" i="3" s="1"/>
  <c r="G23" i="3"/>
  <c r="F23" i="3"/>
  <c r="E23" i="3"/>
  <c r="Q81" i="3" s="1"/>
  <c r="D23" i="3"/>
  <c r="C23" i="3"/>
  <c r="V80" i="3"/>
  <c r="I22" i="3"/>
  <c r="H22" i="3"/>
  <c r="G22" i="3"/>
  <c r="F22" i="3"/>
  <c r="AD80" i="3" s="1"/>
  <c r="E22" i="3"/>
  <c r="D22" i="3"/>
  <c r="C22" i="3"/>
  <c r="AA80" i="3" s="1"/>
  <c r="AH79" i="3"/>
  <c r="I21" i="3"/>
  <c r="H21" i="3"/>
  <c r="G21" i="3"/>
  <c r="S79" i="3" s="1"/>
  <c r="F21" i="3"/>
  <c r="E21" i="3"/>
  <c r="AC79" i="3" s="1"/>
  <c r="D21" i="3"/>
  <c r="C21" i="3"/>
  <c r="O50" i="3" s="1"/>
  <c r="V49" i="3"/>
  <c r="I20" i="3"/>
  <c r="H20" i="3"/>
  <c r="T78" i="3" s="1"/>
  <c r="G20" i="3"/>
  <c r="AE49" i="3" s="1"/>
  <c r="F20" i="3"/>
  <c r="E20" i="3"/>
  <c r="D20" i="3"/>
  <c r="AB78" i="3" s="1"/>
  <c r="C20" i="3"/>
  <c r="O78" i="3" s="1"/>
  <c r="AH48" i="3"/>
  <c r="I19" i="3"/>
  <c r="AG77" i="3" s="1"/>
  <c r="H19" i="3"/>
  <c r="G19" i="3"/>
  <c r="F19" i="3"/>
  <c r="E19" i="3"/>
  <c r="Q77" i="3" s="1"/>
  <c r="D19" i="3"/>
  <c r="AB77" i="3" s="1"/>
  <c r="C19" i="3"/>
  <c r="O48" i="3" s="1"/>
  <c r="V76" i="3"/>
  <c r="I18" i="3"/>
  <c r="H18" i="3"/>
  <c r="G18" i="3"/>
  <c r="F18" i="3"/>
  <c r="AD76" i="3" s="1"/>
  <c r="E18" i="3"/>
  <c r="Q47" i="3" s="1"/>
  <c r="D18" i="3"/>
  <c r="C18" i="3"/>
  <c r="T44" i="3"/>
  <c r="AE44" i="3"/>
  <c r="AD44" i="3"/>
  <c r="AA44" i="3"/>
  <c r="I14" i="3"/>
  <c r="AG43" i="3" s="1"/>
  <c r="H14" i="3"/>
  <c r="G14" i="3"/>
  <c r="F14" i="3"/>
  <c r="E14" i="3"/>
  <c r="D14" i="3"/>
  <c r="P72" i="3" s="1"/>
  <c r="C14" i="3"/>
  <c r="AH71" i="3"/>
  <c r="I13" i="3"/>
  <c r="U71" i="3" s="1"/>
  <c r="H13" i="3"/>
  <c r="T42" i="3" s="1"/>
  <c r="G13" i="3"/>
  <c r="F13" i="3"/>
  <c r="AD42" i="3" s="1"/>
  <c r="E13" i="3"/>
  <c r="AC42" i="3" s="1"/>
  <c r="D13" i="3"/>
  <c r="C13" i="3"/>
  <c r="E234" i="2"/>
  <c r="J200" i="2"/>
  <c r="J234" i="2" s="1"/>
  <c r="I200" i="2"/>
  <c r="H200" i="2"/>
  <c r="H234" i="2" s="1"/>
  <c r="G200" i="2"/>
  <c r="G234" i="2" s="1"/>
  <c r="F200" i="2"/>
  <c r="E200" i="2"/>
  <c r="D200" i="2"/>
  <c r="D234" i="2" s="1"/>
  <c r="C200" i="2"/>
  <c r="C234" i="2" s="1"/>
  <c r="B200" i="2"/>
  <c r="B234" i="2" s="1"/>
  <c r="P126" i="2"/>
  <c r="AA126" i="2" s="1"/>
  <c r="T101" i="2"/>
  <c r="AE101" i="2" s="1"/>
  <c r="M101" i="2"/>
  <c r="X101" i="2" s="1"/>
  <c r="T100" i="2"/>
  <c r="AE100" i="2" s="1"/>
  <c r="O98" i="2"/>
  <c r="Z98" i="2" s="1"/>
  <c r="T90" i="2"/>
  <c r="AE90" i="2" s="1"/>
  <c r="AF88" i="2"/>
  <c r="AE88" i="2"/>
  <c r="AD88" i="2"/>
  <c r="AC88" i="2"/>
  <c r="AB88" i="2"/>
  <c r="AA88" i="2"/>
  <c r="Z88" i="2"/>
  <c r="Y88" i="2"/>
  <c r="X88" i="2"/>
  <c r="AF86" i="2"/>
  <c r="AE86" i="2"/>
  <c r="AD86" i="2"/>
  <c r="AC86" i="2"/>
  <c r="AB86" i="2"/>
  <c r="AA86" i="2"/>
  <c r="Z86" i="2"/>
  <c r="Y86" i="2"/>
  <c r="X86" i="2"/>
  <c r="O83" i="2"/>
  <c r="Z83" i="2" s="1"/>
  <c r="T74" i="2"/>
  <c r="AE74" i="2" s="1"/>
  <c r="H51" i="2"/>
  <c r="S101" i="2" s="1"/>
  <c r="AD101" i="2" s="1"/>
  <c r="G51" i="2"/>
  <c r="R101" i="2" s="1"/>
  <c r="AC101" i="2" s="1"/>
  <c r="F51" i="2"/>
  <c r="Q101" i="2" s="1"/>
  <c r="AB101" i="2" s="1"/>
  <c r="E51" i="2"/>
  <c r="D51" i="2"/>
  <c r="O101" i="2" s="1"/>
  <c r="Z101" i="2" s="1"/>
  <c r="C51" i="2"/>
  <c r="N101" i="2" s="1"/>
  <c r="Y101" i="2" s="1"/>
  <c r="B51" i="2"/>
  <c r="H50" i="2"/>
  <c r="S100" i="2" s="1"/>
  <c r="AD100" i="2" s="1"/>
  <c r="G50" i="2"/>
  <c r="R100" i="2" s="1"/>
  <c r="AC100" i="2" s="1"/>
  <c r="F50" i="2"/>
  <c r="Q100" i="2" s="1"/>
  <c r="AB100" i="2" s="1"/>
  <c r="E50" i="2"/>
  <c r="D50" i="2"/>
  <c r="O100" i="2" s="1"/>
  <c r="Z100" i="2" s="1"/>
  <c r="C50" i="2"/>
  <c r="N100" i="2" s="1"/>
  <c r="Y100" i="2" s="1"/>
  <c r="B50" i="2"/>
  <c r="M100" i="2" s="1"/>
  <c r="X100" i="2" s="1"/>
  <c r="T99" i="2"/>
  <c r="AE99" i="2" s="1"/>
  <c r="H49" i="2"/>
  <c r="S99" i="2" s="1"/>
  <c r="AD99" i="2" s="1"/>
  <c r="G49" i="2"/>
  <c r="R99" i="2" s="1"/>
  <c r="AC99" i="2" s="1"/>
  <c r="F49" i="2"/>
  <c r="Q99" i="2" s="1"/>
  <c r="AB99" i="2" s="1"/>
  <c r="E49" i="2"/>
  <c r="P99" i="2" s="1"/>
  <c r="AA99" i="2" s="1"/>
  <c r="D49" i="2"/>
  <c r="O99" i="2" s="1"/>
  <c r="Z99" i="2" s="1"/>
  <c r="C49" i="2"/>
  <c r="N99" i="2" s="1"/>
  <c r="Y99" i="2" s="1"/>
  <c r="B49" i="2"/>
  <c r="M99" i="2" s="1"/>
  <c r="X99" i="2" s="1"/>
  <c r="T98" i="2"/>
  <c r="AE98" i="2" s="1"/>
  <c r="H48" i="2"/>
  <c r="S98" i="2" s="1"/>
  <c r="AD98" i="2" s="1"/>
  <c r="G48" i="2"/>
  <c r="R98" i="2" s="1"/>
  <c r="AC98" i="2" s="1"/>
  <c r="F48" i="2"/>
  <c r="Q98" i="2" s="1"/>
  <c r="AB98" i="2" s="1"/>
  <c r="E48" i="2"/>
  <c r="P98" i="2" s="1"/>
  <c r="AA98" i="2" s="1"/>
  <c r="D48" i="2"/>
  <c r="C48" i="2"/>
  <c r="N98" i="2" s="1"/>
  <c r="Y98" i="2" s="1"/>
  <c r="B48" i="2"/>
  <c r="M98" i="2" s="1"/>
  <c r="X98" i="2" s="1"/>
  <c r="H47" i="2"/>
  <c r="G47" i="2"/>
  <c r="R97" i="2" s="1"/>
  <c r="AC97" i="2" s="1"/>
  <c r="F47" i="2"/>
  <c r="Q97" i="2" s="1"/>
  <c r="AB97" i="2" s="1"/>
  <c r="E47" i="2"/>
  <c r="P97" i="2" s="1"/>
  <c r="AA97" i="2" s="1"/>
  <c r="D47" i="2"/>
  <c r="O97" i="2" s="1"/>
  <c r="Z97" i="2" s="1"/>
  <c r="C47" i="2"/>
  <c r="B47" i="2"/>
  <c r="B52" i="2" s="1"/>
  <c r="M102" i="2" s="1"/>
  <c r="X102" i="2" s="1"/>
  <c r="H42" i="2"/>
  <c r="S142" i="2" s="1"/>
  <c r="AD142" i="2" s="1"/>
  <c r="G42" i="2"/>
  <c r="R142" i="2" s="1"/>
  <c r="AC142" i="2" s="1"/>
  <c r="F42" i="2"/>
  <c r="Q142" i="2" s="1"/>
  <c r="AB142" i="2" s="1"/>
  <c r="E42" i="2"/>
  <c r="D42" i="2"/>
  <c r="C42" i="2"/>
  <c r="B42" i="2"/>
  <c r="H41" i="2"/>
  <c r="G41" i="2"/>
  <c r="R141" i="2" s="1"/>
  <c r="AC141" i="2" s="1"/>
  <c r="F41" i="2"/>
  <c r="E41" i="2"/>
  <c r="D41" i="2"/>
  <c r="C41" i="2"/>
  <c r="B41" i="2"/>
  <c r="T140" i="2"/>
  <c r="AE140" i="2" s="1"/>
  <c r="H40" i="2"/>
  <c r="S140" i="2" s="1"/>
  <c r="AD140" i="2" s="1"/>
  <c r="G40" i="2"/>
  <c r="F40" i="2"/>
  <c r="E40" i="2"/>
  <c r="D40" i="2"/>
  <c r="C40" i="2"/>
  <c r="B40" i="2"/>
  <c r="H39" i="2"/>
  <c r="G39" i="2"/>
  <c r="F39" i="2"/>
  <c r="Q89" i="2" s="1"/>
  <c r="AB89" i="2" s="1"/>
  <c r="E39" i="2"/>
  <c r="D39" i="2"/>
  <c r="O89" i="2" s="1"/>
  <c r="Z89" i="2" s="1"/>
  <c r="C39" i="2"/>
  <c r="B39" i="2"/>
  <c r="M139" i="2" s="1"/>
  <c r="X139" i="2" s="1"/>
  <c r="T136" i="2"/>
  <c r="AE136" i="2" s="1"/>
  <c r="H36" i="2"/>
  <c r="S136" i="2" s="1"/>
  <c r="AD136" i="2" s="1"/>
  <c r="G36" i="2"/>
  <c r="R136" i="2" s="1"/>
  <c r="AC136" i="2" s="1"/>
  <c r="F36" i="2"/>
  <c r="Q136" i="2" s="1"/>
  <c r="AB136" i="2" s="1"/>
  <c r="E36" i="2"/>
  <c r="P136" i="2" s="1"/>
  <c r="AA136" i="2" s="1"/>
  <c r="D36" i="2"/>
  <c r="O136" i="2" s="1"/>
  <c r="Z136" i="2" s="1"/>
  <c r="C36" i="2"/>
  <c r="N136" i="2" s="1"/>
  <c r="Y136" i="2" s="1"/>
  <c r="B36" i="2"/>
  <c r="M136" i="2" s="1"/>
  <c r="X136" i="2" s="1"/>
  <c r="I34" i="2"/>
  <c r="H33" i="2"/>
  <c r="S133" i="2" s="1"/>
  <c r="AD133" i="2" s="1"/>
  <c r="G33" i="2"/>
  <c r="R133" i="2" s="1"/>
  <c r="AC133" i="2" s="1"/>
  <c r="F33" i="2"/>
  <c r="E33" i="2"/>
  <c r="D33" i="2"/>
  <c r="O133" i="2" s="1"/>
  <c r="Z133" i="2" s="1"/>
  <c r="C33" i="2"/>
  <c r="B33" i="2"/>
  <c r="T82" i="2"/>
  <c r="AE82" i="2" s="1"/>
  <c r="H32" i="2"/>
  <c r="S132" i="2" s="1"/>
  <c r="AD132" i="2" s="1"/>
  <c r="G32" i="2"/>
  <c r="F32" i="2"/>
  <c r="Q132" i="2" s="1"/>
  <c r="AB132" i="2" s="1"/>
  <c r="E32" i="2"/>
  <c r="D32" i="2"/>
  <c r="D34" i="2" s="1"/>
  <c r="C32" i="2"/>
  <c r="B32" i="2"/>
  <c r="M132" i="2" s="1"/>
  <c r="X132" i="2" s="1"/>
  <c r="H30" i="2"/>
  <c r="G30" i="2"/>
  <c r="F30" i="2"/>
  <c r="E30" i="2"/>
  <c r="D30" i="2"/>
  <c r="C30" i="2"/>
  <c r="N130" i="2" s="1"/>
  <c r="Y130" i="2" s="1"/>
  <c r="B30" i="2"/>
  <c r="M130" i="2" s="1"/>
  <c r="X130" i="2" s="1"/>
  <c r="H29" i="2"/>
  <c r="S79" i="2" s="1"/>
  <c r="AD79" i="2" s="1"/>
  <c r="G29" i="2"/>
  <c r="R129" i="2" s="1"/>
  <c r="AC129" i="2" s="1"/>
  <c r="F29" i="2"/>
  <c r="E29" i="2"/>
  <c r="D29" i="2"/>
  <c r="C29" i="2"/>
  <c r="B29" i="2"/>
  <c r="H28" i="2"/>
  <c r="S128" i="2" s="1"/>
  <c r="AD128" i="2" s="1"/>
  <c r="G28" i="2"/>
  <c r="F28" i="2"/>
  <c r="E28" i="2"/>
  <c r="P128" i="2" s="1"/>
  <c r="AA128" i="2" s="1"/>
  <c r="D28" i="2"/>
  <c r="C28" i="2"/>
  <c r="B28" i="2"/>
  <c r="M128" i="2" s="1"/>
  <c r="X128" i="2" s="1"/>
  <c r="T127" i="2"/>
  <c r="AE127" i="2" s="1"/>
  <c r="H27" i="2"/>
  <c r="G27" i="2"/>
  <c r="F27" i="2"/>
  <c r="E27" i="2"/>
  <c r="D27" i="2"/>
  <c r="O127" i="2" s="1"/>
  <c r="Z127" i="2" s="1"/>
  <c r="C27" i="2"/>
  <c r="N77" i="2" s="1"/>
  <c r="Y77" i="2" s="1"/>
  <c r="B27" i="2"/>
  <c r="M127" i="2" s="1"/>
  <c r="X127" i="2" s="1"/>
  <c r="H26" i="2"/>
  <c r="G26" i="2"/>
  <c r="F26" i="2"/>
  <c r="Q126" i="2" s="1"/>
  <c r="AB126" i="2" s="1"/>
  <c r="E26" i="2"/>
  <c r="P76" i="2" s="1"/>
  <c r="AA76" i="2" s="1"/>
  <c r="D26" i="2"/>
  <c r="C26" i="2"/>
  <c r="B26" i="2"/>
  <c r="M126" i="2" s="1"/>
  <c r="X126" i="2" s="1"/>
  <c r="H25" i="2"/>
  <c r="S125" i="2" s="1"/>
  <c r="AD125" i="2" s="1"/>
  <c r="G25" i="2"/>
  <c r="R75" i="2" s="1"/>
  <c r="AC75" i="2" s="1"/>
  <c r="F25" i="2"/>
  <c r="Q125" i="2" s="1"/>
  <c r="AB125" i="2" s="1"/>
  <c r="E25" i="2"/>
  <c r="P125" i="2" s="1"/>
  <c r="AA125" i="2" s="1"/>
  <c r="D25" i="2"/>
  <c r="O125" i="2" s="1"/>
  <c r="Z125" i="2" s="1"/>
  <c r="C25" i="2"/>
  <c r="N125" i="2" s="1"/>
  <c r="Y125" i="2" s="1"/>
  <c r="B25" i="2"/>
  <c r="T124" i="2"/>
  <c r="AE124" i="2" s="1"/>
  <c r="H24" i="2"/>
  <c r="G24" i="2"/>
  <c r="F24" i="2"/>
  <c r="Q124" i="2" s="1"/>
  <c r="AB124" i="2" s="1"/>
  <c r="E24" i="2"/>
  <c r="D24" i="2"/>
  <c r="D31" i="2" s="1"/>
  <c r="C24" i="2"/>
  <c r="B24" i="2"/>
  <c r="J24" i="2" s="1"/>
  <c r="D23" i="2"/>
  <c r="H22" i="2"/>
  <c r="G22" i="2"/>
  <c r="F22" i="2"/>
  <c r="Q122" i="2" s="1"/>
  <c r="AB122" i="2" s="1"/>
  <c r="E22" i="2"/>
  <c r="D22" i="2"/>
  <c r="O122" i="2" s="1"/>
  <c r="Z122" i="2" s="1"/>
  <c r="C22" i="2"/>
  <c r="N122" i="2" s="1"/>
  <c r="Y122" i="2" s="1"/>
  <c r="B22" i="2"/>
  <c r="H21" i="2"/>
  <c r="G21" i="2"/>
  <c r="R71" i="2" s="1"/>
  <c r="AC71" i="2" s="1"/>
  <c r="F21" i="2"/>
  <c r="E21" i="2"/>
  <c r="D21" i="2"/>
  <c r="O121" i="2" s="1"/>
  <c r="Z121" i="2" s="1"/>
  <c r="C21" i="2"/>
  <c r="N121" i="2" s="1"/>
  <c r="Y121" i="2" s="1"/>
  <c r="B21" i="2"/>
  <c r="T120" i="2"/>
  <c r="AE120" i="2" s="1"/>
  <c r="H20" i="2"/>
  <c r="G20" i="2"/>
  <c r="F20" i="2"/>
  <c r="E20" i="2"/>
  <c r="D20" i="2"/>
  <c r="O120" i="2" s="1"/>
  <c r="Z120" i="2" s="1"/>
  <c r="C20" i="2"/>
  <c r="N120" i="2" s="1"/>
  <c r="Y120" i="2" s="1"/>
  <c r="B20" i="2"/>
  <c r="M120" i="2" s="1"/>
  <c r="X120" i="2" s="1"/>
  <c r="H19" i="2"/>
  <c r="H18" i="2"/>
  <c r="G18" i="2"/>
  <c r="R118" i="2" s="1"/>
  <c r="AC118" i="2" s="1"/>
  <c r="F18" i="2"/>
  <c r="Q118" i="2" s="1"/>
  <c r="AB118" i="2" s="1"/>
  <c r="E18" i="2"/>
  <c r="P118" i="2" s="1"/>
  <c r="AA118" i="2" s="1"/>
  <c r="D18" i="2"/>
  <c r="C18" i="2"/>
  <c r="B18" i="2"/>
  <c r="M118" i="2" s="1"/>
  <c r="X118" i="2" s="1"/>
  <c r="T117" i="2"/>
  <c r="AE117" i="2" s="1"/>
  <c r="H17" i="2"/>
  <c r="S117" i="2" s="1"/>
  <c r="AD117" i="2" s="1"/>
  <c r="G17" i="2"/>
  <c r="R117" i="2" s="1"/>
  <c r="AC117" i="2" s="1"/>
  <c r="F17" i="2"/>
  <c r="E17" i="2"/>
  <c r="D17" i="2"/>
  <c r="O117" i="2" s="1"/>
  <c r="Z117" i="2" s="1"/>
  <c r="C17" i="2"/>
  <c r="B17" i="2"/>
  <c r="T66" i="2"/>
  <c r="AE66" i="2" s="1"/>
  <c r="H16" i="2"/>
  <c r="G16" i="2"/>
  <c r="F16" i="2"/>
  <c r="Q116" i="2" s="1"/>
  <c r="AB116" i="2" s="1"/>
  <c r="E16" i="2"/>
  <c r="D16" i="2"/>
  <c r="O116" i="2" s="1"/>
  <c r="Z116" i="2" s="1"/>
  <c r="C16" i="2"/>
  <c r="N116" i="2" s="1"/>
  <c r="Y116" i="2" s="1"/>
  <c r="B16" i="2"/>
  <c r="M116" i="2" s="1"/>
  <c r="X116" i="2" s="1"/>
  <c r="T115" i="2"/>
  <c r="AE115" i="2" s="1"/>
  <c r="H15" i="2"/>
  <c r="S115" i="2" s="1"/>
  <c r="AD115" i="2" s="1"/>
  <c r="G15" i="2"/>
  <c r="F15" i="2"/>
  <c r="Q115" i="2" s="1"/>
  <c r="AB115" i="2" s="1"/>
  <c r="E15" i="2"/>
  <c r="P65" i="2" s="1"/>
  <c r="AA65" i="2" s="1"/>
  <c r="D15" i="2"/>
  <c r="O65" i="2" s="1"/>
  <c r="Z65" i="2" s="1"/>
  <c r="C15" i="2"/>
  <c r="N65" i="2" s="1"/>
  <c r="Y65" i="2" s="1"/>
  <c r="B15" i="2"/>
  <c r="M65" i="2" s="1"/>
  <c r="X65" i="2" s="1"/>
  <c r="H14" i="2"/>
  <c r="S114" i="2" s="1"/>
  <c r="AD114" i="2" s="1"/>
  <c r="G14" i="2"/>
  <c r="R114" i="2" s="1"/>
  <c r="AC114" i="2" s="1"/>
  <c r="F14" i="2"/>
  <c r="Q114" i="2" s="1"/>
  <c r="AB114" i="2" s="1"/>
  <c r="E14" i="2"/>
  <c r="P114" i="2" s="1"/>
  <c r="AA114" i="2" s="1"/>
  <c r="D14" i="2"/>
  <c r="C14" i="2"/>
  <c r="N64" i="2" s="1"/>
  <c r="Y64" i="2" s="1"/>
  <c r="B14" i="2"/>
  <c r="M114" i="2" s="1"/>
  <c r="X114" i="2" s="1"/>
  <c r="T113" i="2"/>
  <c r="AE113" i="2" s="1"/>
  <c r="H13" i="2"/>
  <c r="S113" i="2" s="1"/>
  <c r="AD113" i="2" s="1"/>
  <c r="G13" i="2"/>
  <c r="R113" i="2" s="1"/>
  <c r="AC113" i="2" s="1"/>
  <c r="F13" i="2"/>
  <c r="E13" i="2"/>
  <c r="D13" i="2"/>
  <c r="O113" i="2" s="1"/>
  <c r="Z113" i="2" s="1"/>
  <c r="C13" i="2"/>
  <c r="B13" i="2"/>
  <c r="M113" i="2" s="1"/>
  <c r="X113" i="2" s="1"/>
  <c r="T112" i="2"/>
  <c r="AE112" i="2" s="1"/>
  <c r="H12" i="2"/>
  <c r="S62" i="2" s="1"/>
  <c r="AD62" i="2" s="1"/>
  <c r="G12" i="2"/>
  <c r="G19" i="2" s="1"/>
  <c r="F12" i="2"/>
  <c r="E12" i="2"/>
  <c r="D12" i="2"/>
  <c r="O112" i="2" s="1"/>
  <c r="Z112" i="2" s="1"/>
  <c r="C12" i="2"/>
  <c r="N62" i="2" s="1"/>
  <c r="Y62" i="2" s="1"/>
  <c r="B12" i="2"/>
  <c r="A108" i="2"/>
  <c r="O134" i="2" l="1"/>
  <c r="Z134" i="2" s="1"/>
  <c r="O84" i="2"/>
  <c r="Z84" i="2" s="1"/>
  <c r="Q75" i="2"/>
  <c r="AB75" i="2" s="1"/>
  <c r="C19" i="2"/>
  <c r="C23" i="2"/>
  <c r="N123" i="2" s="1"/>
  <c r="Y123" i="2" s="1"/>
  <c r="H31" i="2"/>
  <c r="S131" i="2" s="1"/>
  <c r="AD131" i="2" s="1"/>
  <c r="P68" i="2"/>
  <c r="AA68" i="2" s="1"/>
  <c r="Q139" i="2"/>
  <c r="AB139" i="2" s="1"/>
  <c r="Q68" i="2"/>
  <c r="AB68" i="2" s="1"/>
  <c r="M66" i="2"/>
  <c r="X66" i="2" s="1"/>
  <c r="N71" i="2"/>
  <c r="Y71" i="2" s="1"/>
  <c r="O77" i="2"/>
  <c r="Z77" i="2" s="1"/>
  <c r="N114" i="2"/>
  <c r="Y114" i="2" s="1"/>
  <c r="O71" i="2"/>
  <c r="Z71" i="2" s="1"/>
  <c r="S90" i="2"/>
  <c r="AD90" i="2" s="1"/>
  <c r="N115" i="2"/>
  <c r="Y115" i="2" s="1"/>
  <c r="M63" i="2"/>
  <c r="X63" i="2" s="1"/>
  <c r="N72" i="2"/>
  <c r="Y72" i="2" s="1"/>
  <c r="P78" i="2"/>
  <c r="AA78" i="2" s="1"/>
  <c r="E31" i="2"/>
  <c r="P131" i="2" s="1"/>
  <c r="AA131" i="2" s="1"/>
  <c r="H34" i="2"/>
  <c r="Q64" i="2"/>
  <c r="AB64" i="2" s="1"/>
  <c r="M97" i="2"/>
  <c r="X97" i="2" s="1"/>
  <c r="R121" i="2"/>
  <c r="AC121" i="2" s="1"/>
  <c r="S65" i="2"/>
  <c r="AD65" i="2" s="1"/>
  <c r="N75" i="2"/>
  <c r="Y75" i="2" s="1"/>
  <c r="N80" i="2"/>
  <c r="Y80" i="2" s="1"/>
  <c r="R125" i="2"/>
  <c r="AC125" i="2" s="1"/>
  <c r="T65" i="2"/>
  <c r="AE65" i="2" s="1"/>
  <c r="V47" i="3"/>
  <c r="V60" i="3"/>
  <c r="AH61" i="3"/>
  <c r="AH90" i="3"/>
  <c r="D11" i="7"/>
  <c r="V57" i="3"/>
  <c r="AH80" i="3"/>
  <c r="T116" i="2"/>
  <c r="AE116" i="2" s="1"/>
  <c r="T62" i="2"/>
  <c r="AE62" i="2" s="1"/>
  <c r="T70" i="2"/>
  <c r="AE70" i="2" s="1"/>
  <c r="O44" i="3"/>
  <c r="V51" i="3"/>
  <c r="R44" i="3"/>
  <c r="AF44" i="3"/>
  <c r="AH47" i="3"/>
  <c r="V50" i="3"/>
  <c r="R69" i="2"/>
  <c r="AC69" i="2" s="1"/>
  <c r="R119" i="2"/>
  <c r="AC119" i="2" s="1"/>
  <c r="S126" i="2"/>
  <c r="AD126" i="2" s="1"/>
  <c r="S76" i="2"/>
  <c r="AD76" i="2" s="1"/>
  <c r="M112" i="2"/>
  <c r="X112" i="2" s="1"/>
  <c r="M62" i="2"/>
  <c r="X62" i="2" s="1"/>
  <c r="B19" i="2"/>
  <c r="J12" i="2"/>
  <c r="P121" i="2"/>
  <c r="AA121" i="2" s="1"/>
  <c r="P71" i="2"/>
  <c r="AA71" i="2" s="1"/>
  <c r="E23" i="2"/>
  <c r="P122" i="2"/>
  <c r="AA122" i="2" s="1"/>
  <c r="P72" i="2"/>
  <c r="AA72" i="2" s="1"/>
  <c r="N124" i="2"/>
  <c r="Y124" i="2" s="1"/>
  <c r="N74" i="2"/>
  <c r="Y74" i="2" s="1"/>
  <c r="M125" i="2"/>
  <c r="X125" i="2" s="1"/>
  <c r="M75" i="2"/>
  <c r="X75" i="2" s="1"/>
  <c r="J25" i="2"/>
  <c r="T76" i="2"/>
  <c r="AE76" i="2" s="1"/>
  <c r="T126" i="2"/>
  <c r="AE126" i="2" s="1"/>
  <c r="T97" i="2"/>
  <c r="AE97" i="2" s="1"/>
  <c r="I52" i="2"/>
  <c r="T102" i="2" s="1"/>
  <c r="AE102" i="2" s="1"/>
  <c r="G52" i="2"/>
  <c r="R102" i="2" s="1"/>
  <c r="AC102" i="2" s="1"/>
  <c r="N66" i="2"/>
  <c r="Y66" i="2" s="1"/>
  <c r="O72" i="2"/>
  <c r="Z72" i="2" s="1"/>
  <c r="O115" i="2"/>
  <c r="Z115" i="2" s="1"/>
  <c r="R128" i="2"/>
  <c r="AC128" i="2" s="1"/>
  <c r="R78" i="2"/>
  <c r="AC78" i="2" s="1"/>
  <c r="T125" i="2"/>
  <c r="AE125" i="2" s="1"/>
  <c r="T75" i="2"/>
  <c r="AE75" i="2" s="1"/>
  <c r="I31" i="2"/>
  <c r="I35" i="2" s="1"/>
  <c r="S127" i="2"/>
  <c r="AD127" i="2" s="1"/>
  <c r="S77" i="2"/>
  <c r="AD77" i="2" s="1"/>
  <c r="T84" i="2"/>
  <c r="AE84" i="2" s="1"/>
  <c r="T134" i="2"/>
  <c r="AE134" i="2" s="1"/>
  <c r="F52" i="2"/>
  <c r="Q102" i="2" s="1"/>
  <c r="AB102" i="2" s="1"/>
  <c r="J16" i="2"/>
  <c r="S118" i="2"/>
  <c r="AD118" i="2" s="1"/>
  <c r="S68" i="2"/>
  <c r="AD68" i="2" s="1"/>
  <c r="Q120" i="2"/>
  <c r="AB120" i="2" s="1"/>
  <c r="F23" i="2"/>
  <c r="Q121" i="2"/>
  <c r="AB121" i="2" s="1"/>
  <c r="Q71" i="2"/>
  <c r="AB71" i="2" s="1"/>
  <c r="C31" i="2"/>
  <c r="P64" i="2"/>
  <c r="AA64" i="2" s="1"/>
  <c r="S134" i="2"/>
  <c r="AD134" i="2" s="1"/>
  <c r="S84" i="2"/>
  <c r="AD84" i="2" s="1"/>
  <c r="N119" i="2"/>
  <c r="Y119" i="2" s="1"/>
  <c r="N69" i="2"/>
  <c r="Y69" i="2" s="1"/>
  <c r="M117" i="2"/>
  <c r="X117" i="2" s="1"/>
  <c r="M67" i="2"/>
  <c r="X67" i="2" s="1"/>
  <c r="J17" i="2"/>
  <c r="T118" i="2"/>
  <c r="AE118" i="2" s="1"/>
  <c r="T68" i="2"/>
  <c r="AE68" i="2" s="1"/>
  <c r="R120" i="2"/>
  <c r="AC120" i="2" s="1"/>
  <c r="R70" i="2"/>
  <c r="AC70" i="2" s="1"/>
  <c r="G23" i="2"/>
  <c r="O131" i="2"/>
  <c r="Z131" i="2" s="1"/>
  <c r="O81" i="2"/>
  <c r="Z81" i="2" s="1"/>
  <c r="M124" i="2"/>
  <c r="X124" i="2" s="1"/>
  <c r="B31" i="2"/>
  <c r="M74" i="2"/>
  <c r="X74" i="2" s="1"/>
  <c r="P139" i="2"/>
  <c r="AA139" i="2" s="1"/>
  <c r="P89" i="2"/>
  <c r="AA89" i="2" s="1"/>
  <c r="E43" i="2"/>
  <c r="H52" i="2"/>
  <c r="S102" i="2" s="1"/>
  <c r="AD102" i="2" s="1"/>
  <c r="S97" i="2"/>
  <c r="AD97" i="2" s="1"/>
  <c r="O64" i="2"/>
  <c r="Z64" i="2" s="1"/>
  <c r="O114" i="2"/>
  <c r="Z114" i="2" s="1"/>
  <c r="O130" i="2"/>
  <c r="Z130" i="2" s="1"/>
  <c r="O80" i="2"/>
  <c r="Z80" i="2" s="1"/>
  <c r="M82" i="2"/>
  <c r="X82" i="2" s="1"/>
  <c r="B34" i="2"/>
  <c r="J32" i="2"/>
  <c r="T133" i="2"/>
  <c r="AE133" i="2" s="1"/>
  <c r="T83" i="2"/>
  <c r="AE83" i="2" s="1"/>
  <c r="M141" i="2"/>
  <c r="X141" i="2" s="1"/>
  <c r="M91" i="2"/>
  <c r="X91" i="2" s="1"/>
  <c r="J41" i="2"/>
  <c r="T142" i="2"/>
  <c r="AE142" i="2" s="1"/>
  <c r="T92" i="2"/>
  <c r="AE92" i="2" s="1"/>
  <c r="P101" i="2"/>
  <c r="AA101" i="2" s="1"/>
  <c r="J51" i="2"/>
  <c r="U101" i="2" s="1"/>
  <c r="AF101" i="2" s="1"/>
  <c r="T67" i="2"/>
  <c r="AE67" i="2" s="1"/>
  <c r="Q70" i="2"/>
  <c r="AB70" i="2" s="1"/>
  <c r="U124" i="2"/>
  <c r="AF124" i="2" s="1"/>
  <c r="U74" i="2"/>
  <c r="AF74" i="2" s="1"/>
  <c r="Q112" i="2"/>
  <c r="AB112" i="2" s="1"/>
  <c r="F19" i="2"/>
  <c r="Q62" i="2"/>
  <c r="AB62" i="2" s="1"/>
  <c r="E19" i="2"/>
  <c r="P113" i="2"/>
  <c r="AA113" i="2" s="1"/>
  <c r="P63" i="2"/>
  <c r="AA63" i="2" s="1"/>
  <c r="S119" i="2"/>
  <c r="AD119" i="2" s="1"/>
  <c r="S69" i="2"/>
  <c r="AD69" i="2" s="1"/>
  <c r="P129" i="2"/>
  <c r="AA129" i="2" s="1"/>
  <c r="P79" i="2"/>
  <c r="AA79" i="2" s="1"/>
  <c r="P130" i="2"/>
  <c r="AA130" i="2" s="1"/>
  <c r="P80" i="2"/>
  <c r="AA80" i="2" s="1"/>
  <c r="N132" i="2"/>
  <c r="Y132" i="2" s="1"/>
  <c r="N82" i="2"/>
  <c r="Y82" i="2" s="1"/>
  <c r="C34" i="2"/>
  <c r="M133" i="2"/>
  <c r="X133" i="2" s="1"/>
  <c r="M83" i="2"/>
  <c r="X83" i="2" s="1"/>
  <c r="J33" i="2"/>
  <c r="N140" i="2"/>
  <c r="Y140" i="2" s="1"/>
  <c r="N90" i="2"/>
  <c r="Y90" i="2" s="1"/>
  <c r="C43" i="2"/>
  <c r="N141" i="2"/>
  <c r="Y141" i="2" s="1"/>
  <c r="N91" i="2"/>
  <c r="Y91" i="2" s="1"/>
  <c r="M142" i="2"/>
  <c r="X142" i="2" s="1"/>
  <c r="M92" i="2"/>
  <c r="X92" i="2" s="1"/>
  <c r="J42" i="2"/>
  <c r="P100" i="2"/>
  <c r="AA100" i="2" s="1"/>
  <c r="J50" i="2"/>
  <c r="U100" i="2" s="1"/>
  <c r="AF100" i="2" s="1"/>
  <c r="R62" i="2"/>
  <c r="AC62" i="2" s="1"/>
  <c r="R112" i="2"/>
  <c r="AC112" i="2" s="1"/>
  <c r="Q63" i="2"/>
  <c r="AB63" i="2" s="1"/>
  <c r="Q113" i="2"/>
  <c r="AB113" i="2" s="1"/>
  <c r="S81" i="2"/>
  <c r="AD81" i="2" s="1"/>
  <c r="Q128" i="2"/>
  <c r="AB128" i="2" s="1"/>
  <c r="Q78" i="2"/>
  <c r="AB78" i="2" s="1"/>
  <c r="Q129" i="2"/>
  <c r="AB129" i="2" s="1"/>
  <c r="Q79" i="2"/>
  <c r="AB79" i="2" s="1"/>
  <c r="O140" i="2"/>
  <c r="Z140" i="2" s="1"/>
  <c r="O90" i="2"/>
  <c r="Z90" i="2" s="1"/>
  <c r="O123" i="2"/>
  <c r="Z123" i="2" s="1"/>
  <c r="O73" i="2"/>
  <c r="Z73" i="2" s="1"/>
  <c r="R77" i="2"/>
  <c r="AC77" i="2" s="1"/>
  <c r="R127" i="2"/>
  <c r="AC127" i="2" s="1"/>
  <c r="O139" i="2"/>
  <c r="Z139" i="2" s="1"/>
  <c r="D43" i="2"/>
  <c r="N117" i="2"/>
  <c r="Y117" i="2" s="1"/>
  <c r="N67" i="2"/>
  <c r="Y67" i="2" s="1"/>
  <c r="J18" i="2"/>
  <c r="I19" i="2"/>
  <c r="S120" i="2"/>
  <c r="AD120" i="2" s="1"/>
  <c r="S70" i="2"/>
  <c r="AD70" i="2" s="1"/>
  <c r="O124" i="2"/>
  <c r="Z124" i="2" s="1"/>
  <c r="O74" i="2"/>
  <c r="Z74" i="2" s="1"/>
  <c r="J26" i="2"/>
  <c r="Q130" i="2"/>
  <c r="AB130" i="2" s="1"/>
  <c r="Q80" i="2"/>
  <c r="AB80" i="2" s="1"/>
  <c r="O132" i="2"/>
  <c r="Z132" i="2" s="1"/>
  <c r="O82" i="2"/>
  <c r="Z82" i="2" s="1"/>
  <c r="N133" i="2"/>
  <c r="Y133" i="2" s="1"/>
  <c r="N83" i="2"/>
  <c r="Y83" i="2" s="1"/>
  <c r="P140" i="2"/>
  <c r="AA140" i="2" s="1"/>
  <c r="P90" i="2"/>
  <c r="AA90" i="2" s="1"/>
  <c r="O141" i="2"/>
  <c r="Z141" i="2" s="1"/>
  <c r="O91" i="2"/>
  <c r="Z91" i="2" s="1"/>
  <c r="N142" i="2"/>
  <c r="Y142" i="2" s="1"/>
  <c r="N92" i="2"/>
  <c r="Y92" i="2" s="1"/>
  <c r="B43" i="2"/>
  <c r="J47" i="2"/>
  <c r="O63" i="2"/>
  <c r="Z63" i="2" s="1"/>
  <c r="R64" i="2"/>
  <c r="AC64" i="2" s="1"/>
  <c r="O66" i="2"/>
  <c r="Z66" i="2" s="1"/>
  <c r="R68" i="2"/>
  <c r="AC68" i="2" s="1"/>
  <c r="O75" i="2"/>
  <c r="Z75" i="2" s="1"/>
  <c r="M76" i="2"/>
  <c r="X76" i="2" s="1"/>
  <c r="R83" i="2"/>
  <c r="AC83" i="2" s="1"/>
  <c r="P115" i="2"/>
  <c r="AA115" i="2" s="1"/>
  <c r="T132" i="2"/>
  <c r="AE132" i="2" s="1"/>
  <c r="O42" i="3"/>
  <c r="O71" i="3"/>
  <c r="AA71" i="3"/>
  <c r="AA42" i="3"/>
  <c r="K13" i="3"/>
  <c r="A8" i="2"/>
  <c r="A58" i="2" s="1"/>
  <c r="P116" i="2"/>
  <c r="AA116" i="2" s="1"/>
  <c r="P66" i="2"/>
  <c r="AA66" i="2" s="1"/>
  <c r="N118" i="2"/>
  <c r="Y118" i="2" s="1"/>
  <c r="N68" i="2"/>
  <c r="Y68" i="2" s="1"/>
  <c r="S121" i="2"/>
  <c r="AD121" i="2" s="1"/>
  <c r="S71" i="2"/>
  <c r="AD71" i="2" s="1"/>
  <c r="R122" i="2"/>
  <c r="AC122" i="2" s="1"/>
  <c r="R72" i="2"/>
  <c r="AC72" i="2" s="1"/>
  <c r="P124" i="2"/>
  <c r="AA124" i="2" s="1"/>
  <c r="P74" i="2"/>
  <c r="AA74" i="2" s="1"/>
  <c r="N126" i="2"/>
  <c r="Y126" i="2" s="1"/>
  <c r="N76" i="2"/>
  <c r="Y76" i="2" s="1"/>
  <c r="J27" i="2"/>
  <c r="T128" i="2"/>
  <c r="AE128" i="2" s="1"/>
  <c r="T78" i="2"/>
  <c r="AE78" i="2" s="1"/>
  <c r="R130" i="2"/>
  <c r="AC130" i="2" s="1"/>
  <c r="R80" i="2"/>
  <c r="AC80" i="2" s="1"/>
  <c r="F31" i="2"/>
  <c r="P132" i="2"/>
  <c r="AA132" i="2" s="1"/>
  <c r="P82" i="2"/>
  <c r="AA82" i="2" s="1"/>
  <c r="R139" i="2"/>
  <c r="AC139" i="2" s="1"/>
  <c r="R89" i="2"/>
  <c r="AC89" i="2" s="1"/>
  <c r="Q140" i="2"/>
  <c r="AB140" i="2" s="1"/>
  <c r="Q90" i="2"/>
  <c r="AB90" i="2" s="1"/>
  <c r="P141" i="2"/>
  <c r="AA141" i="2" s="1"/>
  <c r="P91" i="2"/>
  <c r="AA91" i="2" s="1"/>
  <c r="O142" i="2"/>
  <c r="Z142" i="2" s="1"/>
  <c r="O92" i="2"/>
  <c r="Z92" i="2" s="1"/>
  <c r="N97" i="2"/>
  <c r="Y97" i="2" s="1"/>
  <c r="C52" i="2"/>
  <c r="N102" i="2" s="1"/>
  <c r="Y102" i="2" s="1"/>
  <c r="J48" i="2"/>
  <c r="U98" i="2" s="1"/>
  <c r="AF98" i="2" s="1"/>
  <c r="S64" i="2"/>
  <c r="AD64" i="2" s="1"/>
  <c r="Q66" i="2"/>
  <c r="AB66" i="2" s="1"/>
  <c r="Q72" i="2"/>
  <c r="AB72" i="2" s="1"/>
  <c r="Q74" i="2"/>
  <c r="AB74" i="2" s="1"/>
  <c r="P75" i="2"/>
  <c r="AA75" i="2" s="1"/>
  <c r="M77" i="2"/>
  <c r="X77" i="2" s="1"/>
  <c r="M78" i="2"/>
  <c r="X78" i="2" s="1"/>
  <c r="M80" i="2"/>
  <c r="X80" i="2" s="1"/>
  <c r="Q82" i="2"/>
  <c r="AB82" i="2" s="1"/>
  <c r="S83" i="2"/>
  <c r="AD83" i="2" s="1"/>
  <c r="N112" i="2"/>
  <c r="Y112" i="2" s="1"/>
  <c r="N127" i="2"/>
  <c r="Y127" i="2" s="1"/>
  <c r="R115" i="2"/>
  <c r="AC115" i="2" s="1"/>
  <c r="R65" i="2"/>
  <c r="AC65" i="2" s="1"/>
  <c r="P117" i="2"/>
  <c r="AA117" i="2" s="1"/>
  <c r="P67" i="2"/>
  <c r="AA67" i="2" s="1"/>
  <c r="O118" i="2"/>
  <c r="Z118" i="2" s="1"/>
  <c r="O68" i="2"/>
  <c r="Z68" i="2" s="1"/>
  <c r="J20" i="2"/>
  <c r="T121" i="2"/>
  <c r="AE121" i="2" s="1"/>
  <c r="T71" i="2"/>
  <c r="AE71" i="2" s="1"/>
  <c r="S122" i="2"/>
  <c r="AD122" i="2" s="1"/>
  <c r="S72" i="2"/>
  <c r="AD72" i="2" s="1"/>
  <c r="O126" i="2"/>
  <c r="Z126" i="2" s="1"/>
  <c r="O76" i="2"/>
  <c r="Z76" i="2" s="1"/>
  <c r="J28" i="2"/>
  <c r="T129" i="2"/>
  <c r="AE129" i="2" s="1"/>
  <c r="T79" i="2"/>
  <c r="AE79" i="2" s="1"/>
  <c r="S130" i="2"/>
  <c r="AD130" i="2" s="1"/>
  <c r="S80" i="2"/>
  <c r="AD80" i="2" s="1"/>
  <c r="G31" i="2"/>
  <c r="P133" i="2"/>
  <c r="AA133" i="2" s="1"/>
  <c r="P83" i="2"/>
  <c r="AA83" i="2" s="1"/>
  <c r="J36" i="2"/>
  <c r="U136" i="2" s="1"/>
  <c r="AF136" i="2" s="1"/>
  <c r="S139" i="2"/>
  <c r="AD139" i="2" s="1"/>
  <c r="S89" i="2"/>
  <c r="AD89" i="2" s="1"/>
  <c r="H43" i="2"/>
  <c r="R140" i="2"/>
  <c r="AC140" i="2" s="1"/>
  <c r="R90" i="2"/>
  <c r="AC90" i="2" s="1"/>
  <c r="Q141" i="2"/>
  <c r="AB141" i="2" s="1"/>
  <c r="Q91" i="2"/>
  <c r="AB91" i="2" s="1"/>
  <c r="P142" i="2"/>
  <c r="AA142" i="2" s="1"/>
  <c r="P92" i="2"/>
  <c r="AA92" i="2" s="1"/>
  <c r="J49" i="2"/>
  <c r="U99" i="2" s="1"/>
  <c r="AF99" i="2" s="1"/>
  <c r="R63" i="2"/>
  <c r="AC63" i="2" s="1"/>
  <c r="Q76" i="2"/>
  <c r="AB76" i="2" s="1"/>
  <c r="S82" i="2"/>
  <c r="AD82" i="2" s="1"/>
  <c r="J13" i="2"/>
  <c r="T114" i="2"/>
  <c r="AE114" i="2" s="1"/>
  <c r="T64" i="2"/>
  <c r="AE64" i="2" s="1"/>
  <c r="R116" i="2"/>
  <c r="AC116" i="2" s="1"/>
  <c r="R66" i="2"/>
  <c r="AC66" i="2" s="1"/>
  <c r="Q117" i="2"/>
  <c r="AB117" i="2" s="1"/>
  <c r="Q67" i="2"/>
  <c r="AB67" i="2" s="1"/>
  <c r="D19" i="2"/>
  <c r="M121" i="2"/>
  <c r="X121" i="2" s="1"/>
  <c r="M71" i="2"/>
  <c r="X71" i="2" s="1"/>
  <c r="J21" i="2"/>
  <c r="T122" i="2"/>
  <c r="AE122" i="2" s="1"/>
  <c r="T72" i="2"/>
  <c r="AE72" i="2" s="1"/>
  <c r="H23" i="2"/>
  <c r="R124" i="2"/>
  <c r="AC124" i="2" s="1"/>
  <c r="R74" i="2"/>
  <c r="AC74" i="2" s="1"/>
  <c r="N128" i="2"/>
  <c r="Y128" i="2" s="1"/>
  <c r="N78" i="2"/>
  <c r="Y78" i="2" s="1"/>
  <c r="M129" i="2"/>
  <c r="X129" i="2" s="1"/>
  <c r="M79" i="2"/>
  <c r="X79" i="2" s="1"/>
  <c r="J29" i="2"/>
  <c r="T130" i="2"/>
  <c r="AE130" i="2" s="1"/>
  <c r="T80" i="2"/>
  <c r="AE80" i="2" s="1"/>
  <c r="R132" i="2"/>
  <c r="AC132" i="2" s="1"/>
  <c r="R82" i="2"/>
  <c r="AC82" i="2" s="1"/>
  <c r="Q133" i="2"/>
  <c r="AB133" i="2" s="1"/>
  <c r="Q83" i="2"/>
  <c r="AB83" i="2" s="1"/>
  <c r="E34" i="2"/>
  <c r="D35" i="2"/>
  <c r="O62" i="2"/>
  <c r="Z62" i="2" s="1"/>
  <c r="S63" i="2"/>
  <c r="AD63" i="2" s="1"/>
  <c r="O67" i="2"/>
  <c r="Z67" i="2" s="1"/>
  <c r="M70" i="2"/>
  <c r="X70" i="2" s="1"/>
  <c r="S75" i="2"/>
  <c r="AD75" i="2" s="1"/>
  <c r="T77" i="2"/>
  <c r="AE77" i="2" s="1"/>
  <c r="Q92" i="2"/>
  <c r="AB92" i="2" s="1"/>
  <c r="S112" i="2"/>
  <c r="AD112" i="2" s="1"/>
  <c r="S116" i="2"/>
  <c r="AD116" i="2" s="1"/>
  <c r="S66" i="2"/>
  <c r="AD66" i="2" s="1"/>
  <c r="M122" i="2"/>
  <c r="X122" i="2" s="1"/>
  <c r="M72" i="2"/>
  <c r="X72" i="2" s="1"/>
  <c r="J22" i="2"/>
  <c r="I23" i="2"/>
  <c r="S124" i="2"/>
  <c r="AD124" i="2" s="1"/>
  <c r="S74" i="2"/>
  <c r="AD74" i="2" s="1"/>
  <c r="P127" i="2"/>
  <c r="AA127" i="2" s="1"/>
  <c r="P77" i="2"/>
  <c r="AA77" i="2" s="1"/>
  <c r="O128" i="2"/>
  <c r="Z128" i="2" s="1"/>
  <c r="O78" i="2"/>
  <c r="Z78" i="2" s="1"/>
  <c r="N129" i="2"/>
  <c r="Y129" i="2" s="1"/>
  <c r="N79" i="2"/>
  <c r="Y79" i="2" s="1"/>
  <c r="J30" i="2"/>
  <c r="F34" i="2"/>
  <c r="S141" i="2"/>
  <c r="AD141" i="2" s="1"/>
  <c r="S91" i="2"/>
  <c r="AD91" i="2" s="1"/>
  <c r="F43" i="2"/>
  <c r="D52" i="2"/>
  <c r="O102" i="2" s="1"/>
  <c r="Z102" i="2" s="1"/>
  <c r="T63" i="2"/>
  <c r="AE63" i="2" s="1"/>
  <c r="M64" i="2"/>
  <c r="X64" i="2" s="1"/>
  <c r="R67" i="2"/>
  <c r="AC67" i="2" s="1"/>
  <c r="N70" i="2"/>
  <c r="Y70" i="2" s="1"/>
  <c r="S78" i="2"/>
  <c r="AD78" i="2" s="1"/>
  <c r="R79" i="2"/>
  <c r="AC79" i="2" s="1"/>
  <c r="R92" i="2"/>
  <c r="AC92" i="2" s="1"/>
  <c r="S129" i="2"/>
  <c r="AD129" i="2" s="1"/>
  <c r="N113" i="2"/>
  <c r="Y113" i="2" s="1"/>
  <c r="N63" i="2"/>
  <c r="Y63" i="2" s="1"/>
  <c r="J14" i="2"/>
  <c r="P112" i="2"/>
  <c r="AA112" i="2" s="1"/>
  <c r="P62" i="2"/>
  <c r="AA62" i="2" s="1"/>
  <c r="J15" i="2"/>
  <c r="P120" i="2"/>
  <c r="AA120" i="2" s="1"/>
  <c r="P70" i="2"/>
  <c r="AA70" i="2" s="1"/>
  <c r="B23" i="2"/>
  <c r="R126" i="2"/>
  <c r="AC126" i="2" s="1"/>
  <c r="R76" i="2"/>
  <c r="AC76" i="2" s="1"/>
  <c r="Q127" i="2"/>
  <c r="AB127" i="2" s="1"/>
  <c r="Q77" i="2"/>
  <c r="AB77" i="2" s="1"/>
  <c r="O129" i="2"/>
  <c r="Z129" i="2" s="1"/>
  <c r="O79" i="2"/>
  <c r="Z79" i="2" s="1"/>
  <c r="G34" i="2"/>
  <c r="N139" i="2"/>
  <c r="Y139" i="2" s="1"/>
  <c r="N89" i="2"/>
  <c r="Y89" i="2" s="1"/>
  <c r="M140" i="2"/>
  <c r="X140" i="2" s="1"/>
  <c r="M90" i="2"/>
  <c r="X90" i="2" s="1"/>
  <c r="J40" i="2"/>
  <c r="T91" i="2"/>
  <c r="AE91" i="2" s="1"/>
  <c r="T141" i="2"/>
  <c r="AE141" i="2" s="1"/>
  <c r="G43" i="2"/>
  <c r="E52" i="2"/>
  <c r="P102" i="2" s="1"/>
  <c r="AA102" i="2" s="1"/>
  <c r="Q65" i="2"/>
  <c r="AB65" i="2" s="1"/>
  <c r="S67" i="2"/>
  <c r="AD67" i="2" s="1"/>
  <c r="M68" i="2"/>
  <c r="X68" i="2" s="1"/>
  <c r="O70" i="2"/>
  <c r="Z70" i="2" s="1"/>
  <c r="M89" i="2"/>
  <c r="X89" i="2" s="1"/>
  <c r="R91" i="2"/>
  <c r="AC91" i="2" s="1"/>
  <c r="S92" i="2"/>
  <c r="AD92" i="2" s="1"/>
  <c r="M115" i="2"/>
  <c r="X115" i="2" s="1"/>
  <c r="J15" i="5"/>
  <c r="AE71" i="3"/>
  <c r="S71" i="3"/>
  <c r="AE42" i="3"/>
  <c r="S42" i="3"/>
  <c r="AD72" i="3"/>
  <c r="R72" i="3"/>
  <c r="AD43" i="3"/>
  <c r="R43" i="3"/>
  <c r="U44" i="3"/>
  <c r="AG44" i="3"/>
  <c r="AG76" i="3"/>
  <c r="U76" i="3"/>
  <c r="AG47" i="3"/>
  <c r="U47" i="3"/>
  <c r="AH43" i="3"/>
  <c r="V43" i="3"/>
  <c r="AH72" i="3"/>
  <c r="V72" i="3"/>
  <c r="AB42" i="3"/>
  <c r="AB71" i="3"/>
  <c r="P42" i="3"/>
  <c r="P71" i="3"/>
  <c r="O43" i="3"/>
  <c r="AA72" i="3"/>
  <c r="O72" i="3"/>
  <c r="AA43" i="3"/>
  <c r="K14" i="3"/>
  <c r="V44" i="3"/>
  <c r="AH44" i="3"/>
  <c r="C16" i="5"/>
  <c r="N25" i="5" s="1"/>
  <c r="Y25" i="5" s="1"/>
  <c r="F234" i="2"/>
  <c r="O87" i="3"/>
  <c r="AA87" i="3"/>
  <c r="O58" i="3"/>
  <c r="K29" i="3"/>
  <c r="AH88" i="3"/>
  <c r="V88" i="3"/>
  <c r="AH59" i="3"/>
  <c r="V59" i="3"/>
  <c r="U92" i="3"/>
  <c r="AG63" i="3"/>
  <c r="U63" i="3"/>
  <c r="AG92" i="3"/>
  <c r="P83" i="3"/>
  <c r="AB54" i="3"/>
  <c r="P54" i="3"/>
  <c r="AB83" i="3"/>
  <c r="P86" i="3"/>
  <c r="AB57" i="3"/>
  <c r="P57" i="3"/>
  <c r="AB86" i="3"/>
  <c r="AA90" i="3"/>
  <c r="O90" i="3"/>
  <c r="AA61" i="3"/>
  <c r="K32" i="3"/>
  <c r="V91" i="3"/>
  <c r="AH62" i="3"/>
  <c r="V62" i="3"/>
  <c r="Q44" i="3"/>
  <c r="AC44" i="3"/>
  <c r="AC82" i="3"/>
  <c r="Q82" i="3"/>
  <c r="Q53" i="3"/>
  <c r="AC53" i="3"/>
  <c r="AC83" i="3"/>
  <c r="Q83" i="3"/>
  <c r="Q54" i="3"/>
  <c r="AC54" i="3"/>
  <c r="AD81" i="3"/>
  <c r="R52" i="3"/>
  <c r="R81" i="3"/>
  <c r="AD52" i="3"/>
  <c r="R82" i="3"/>
  <c r="AD53" i="3"/>
  <c r="R53" i="3"/>
  <c r="AD82" i="3"/>
  <c r="AE78" i="3"/>
  <c r="S49" i="3"/>
  <c r="S78" i="3"/>
  <c r="S80" i="3"/>
  <c r="AE51" i="3"/>
  <c r="AE80" i="3"/>
  <c r="AE81" i="3"/>
  <c r="S81" i="3"/>
  <c r="S52" i="3"/>
  <c r="AE52" i="3"/>
  <c r="S51" i="3"/>
  <c r="T77" i="3"/>
  <c r="AF77" i="3"/>
  <c r="AF48" i="3"/>
  <c r="T48" i="3"/>
  <c r="AF79" i="3"/>
  <c r="T79" i="3"/>
  <c r="AF50" i="3"/>
  <c r="T50" i="3"/>
  <c r="AF80" i="3"/>
  <c r="AF51" i="3"/>
  <c r="T51" i="3"/>
  <c r="T80" i="3"/>
  <c r="S76" i="3"/>
  <c r="AE76" i="3"/>
  <c r="AD77" i="3"/>
  <c r="AD48" i="3"/>
  <c r="R48" i="3"/>
  <c r="AC78" i="3"/>
  <c r="Q78" i="3"/>
  <c r="AC49" i="3"/>
  <c r="AC80" i="3"/>
  <c r="AC51" i="3"/>
  <c r="Q80" i="3"/>
  <c r="Q51" i="3"/>
  <c r="AB81" i="3"/>
  <c r="AB52" i="3"/>
  <c r="P81" i="3"/>
  <c r="O82" i="3"/>
  <c r="D25" i="7"/>
  <c r="O53" i="3"/>
  <c r="K24" i="3"/>
  <c r="AF90" i="3"/>
  <c r="AF61" i="3"/>
  <c r="T61" i="3"/>
  <c r="T90" i="3"/>
  <c r="AE91" i="3"/>
  <c r="S91" i="3"/>
  <c r="S62" i="3"/>
  <c r="R92" i="3"/>
  <c r="AD92" i="3"/>
  <c r="AD63" i="3"/>
  <c r="S47" i="3"/>
  <c r="AH54" i="3"/>
  <c r="R63" i="3"/>
  <c r="T86" i="3"/>
  <c r="E233" i="2"/>
  <c r="V71" i="3"/>
  <c r="AH42" i="3"/>
  <c r="V42" i="3"/>
  <c r="AF76" i="3"/>
  <c r="AF47" i="3"/>
  <c r="AE77" i="3"/>
  <c r="S77" i="3"/>
  <c r="S48" i="3"/>
  <c r="R78" i="3"/>
  <c r="AD49" i="3"/>
  <c r="AD78" i="3"/>
  <c r="R49" i="3"/>
  <c r="R79" i="3"/>
  <c r="AD79" i="3"/>
  <c r="AA86" i="3"/>
  <c r="O86" i="3"/>
  <c r="AA57" i="3"/>
  <c r="K28" i="3"/>
  <c r="V87" i="3"/>
  <c r="AH87" i="3"/>
  <c r="V58" i="3"/>
  <c r="AG88" i="3"/>
  <c r="U88" i="3"/>
  <c r="U89" i="3"/>
  <c r="U60" i="3"/>
  <c r="T47" i="3"/>
  <c r="AG60" i="3"/>
  <c r="AG72" i="3"/>
  <c r="Q89" i="3"/>
  <c r="AA76" i="3"/>
  <c r="AA47" i="3"/>
  <c r="O76" i="3"/>
  <c r="K18" i="3"/>
  <c r="V77" i="3"/>
  <c r="AH77" i="3"/>
  <c r="V48" i="3"/>
  <c r="AG78" i="3"/>
  <c r="U78" i="3"/>
  <c r="U79" i="3"/>
  <c r="U50" i="3"/>
  <c r="P89" i="3"/>
  <c r="P60" i="3"/>
  <c r="AB89" i="3"/>
  <c r="P90" i="3"/>
  <c r="AB90" i="3"/>
  <c r="AB61" i="3"/>
  <c r="AA91" i="3"/>
  <c r="AA62" i="3"/>
  <c r="O91" i="3"/>
  <c r="O62" i="3"/>
  <c r="K33" i="3"/>
  <c r="AH92" i="3"/>
  <c r="AH63" i="3"/>
  <c r="V92" i="3"/>
  <c r="V63" i="3"/>
  <c r="AG49" i="3"/>
  <c r="AD50" i="3"/>
  <c r="P61" i="3"/>
  <c r="R77" i="3"/>
  <c r="AG79" i="3"/>
  <c r="AG89" i="3"/>
  <c r="L23" i="4"/>
  <c r="V23" i="4"/>
  <c r="B15" i="4"/>
  <c r="I234" i="2"/>
  <c r="R42" i="3"/>
  <c r="AD71" i="3"/>
  <c r="R71" i="3"/>
  <c r="AC72" i="3"/>
  <c r="Q72" i="3"/>
  <c r="AB44" i="3"/>
  <c r="P44" i="3"/>
  <c r="P76" i="3"/>
  <c r="AB47" i="3"/>
  <c r="P47" i="3"/>
  <c r="AB76" i="3"/>
  <c r="O77" i="3"/>
  <c r="AA77" i="3"/>
  <c r="K19" i="3"/>
  <c r="AH78" i="3"/>
  <c r="V78" i="3"/>
  <c r="AH49" i="3"/>
  <c r="S86" i="3"/>
  <c r="AE86" i="3"/>
  <c r="AD87" i="3"/>
  <c r="AD58" i="3"/>
  <c r="R58" i="3"/>
  <c r="AC88" i="3"/>
  <c r="Q88" i="3"/>
  <c r="AC59" i="3"/>
  <c r="AC90" i="3"/>
  <c r="AC61" i="3"/>
  <c r="Q90" i="3"/>
  <c r="Q61" i="3"/>
  <c r="P91" i="3"/>
  <c r="AB91" i="3"/>
  <c r="AB62" i="3"/>
  <c r="AA92" i="3"/>
  <c r="O92" i="3"/>
  <c r="AA63" i="3"/>
  <c r="O63" i="3"/>
  <c r="K34" i="3"/>
  <c r="U43" i="3"/>
  <c r="Q49" i="3"/>
  <c r="AG50" i="3"/>
  <c r="AA51" i="3"/>
  <c r="AH58" i="3"/>
  <c r="U72" i="3"/>
  <c r="O80" i="3"/>
  <c r="V83" i="3"/>
  <c r="K22" i="3"/>
  <c r="V81" i="3"/>
  <c r="AH52" i="3"/>
  <c r="AH81" i="3"/>
  <c r="V52" i="3"/>
  <c r="U82" i="3"/>
  <c r="AG53" i="3"/>
  <c r="AG82" i="3"/>
  <c r="AF83" i="3"/>
  <c r="T83" i="3"/>
  <c r="T54" i="3"/>
  <c r="AF86" i="3"/>
  <c r="AF57" i="3"/>
  <c r="AE87" i="3"/>
  <c r="S87" i="3"/>
  <c r="S58" i="3"/>
  <c r="R88" i="3"/>
  <c r="AD59" i="3"/>
  <c r="AD88" i="3"/>
  <c r="R59" i="3"/>
  <c r="R89" i="3"/>
  <c r="AD89" i="3"/>
  <c r="AF54" i="3"/>
  <c r="H233" i="2"/>
  <c r="AF71" i="3"/>
  <c r="T71" i="3"/>
  <c r="AE72" i="3"/>
  <c r="S72" i="3"/>
  <c r="AE43" i="3"/>
  <c r="S43" i="3"/>
  <c r="P79" i="3"/>
  <c r="P50" i="3"/>
  <c r="AB79" i="3"/>
  <c r="P80" i="3"/>
  <c r="AB80" i="3"/>
  <c r="AB51" i="3"/>
  <c r="AA81" i="3"/>
  <c r="O52" i="3"/>
  <c r="O81" i="3"/>
  <c r="K23" i="3"/>
  <c r="AH82" i="3"/>
  <c r="D24" i="7"/>
  <c r="V82" i="3"/>
  <c r="AH53" i="3"/>
  <c r="V53" i="3"/>
  <c r="U83" i="3"/>
  <c r="AG83" i="3"/>
  <c r="AG86" i="3"/>
  <c r="U86" i="3"/>
  <c r="AG57" i="3"/>
  <c r="U57" i="3"/>
  <c r="T87" i="3"/>
  <c r="AF87" i="3"/>
  <c r="AF58" i="3"/>
  <c r="AE88" i="3"/>
  <c r="S59" i="3"/>
  <c r="U49" i="3"/>
  <c r="R50" i="3"/>
  <c r="O51" i="3"/>
  <c r="AA52" i="3"/>
  <c r="AG54" i="3"/>
  <c r="AC60" i="3"/>
  <c r="P62" i="3"/>
  <c r="O81" i="5"/>
  <c r="Z81" i="5" s="1"/>
  <c r="O75" i="5"/>
  <c r="Z75" i="5" s="1"/>
  <c r="J68" i="5"/>
  <c r="K15" i="3"/>
  <c r="AA83" i="3"/>
  <c r="O83" i="3"/>
  <c r="K25" i="3"/>
  <c r="AB92" i="3"/>
  <c r="P92" i="3"/>
  <c r="AG42" i="3"/>
  <c r="AC48" i="3"/>
  <c r="O49" i="3"/>
  <c r="AE50" i="3"/>
  <c r="AG52" i="3"/>
  <c r="S53" i="3"/>
  <c r="AA54" i="3"/>
  <c r="AC58" i="3"/>
  <c r="O59" i="3"/>
  <c r="T60" i="3"/>
  <c r="AE60" i="3"/>
  <c r="AG62" i="3"/>
  <c r="S63" i="3"/>
  <c r="Q71" i="3"/>
  <c r="AF82" i="3"/>
  <c r="AD83" i="3"/>
  <c r="X23" i="4"/>
  <c r="N23" i="4"/>
  <c r="P23" i="5"/>
  <c r="AA23" i="5" s="1"/>
  <c r="E16" i="5"/>
  <c r="P25" i="5" s="1"/>
  <c r="AA25" i="5" s="1"/>
  <c r="C52" i="6"/>
  <c r="AD91" i="3"/>
  <c r="R91" i="3"/>
  <c r="AC92" i="3"/>
  <c r="Q92" i="3"/>
  <c r="AA49" i="3"/>
  <c r="AE53" i="3"/>
  <c r="AA59" i="3"/>
  <c r="AF60" i="3"/>
  <c r="AE63" i="3"/>
  <c r="AC71" i="3"/>
  <c r="AC76" i="3"/>
  <c r="R80" i="3"/>
  <c r="AE83" i="3"/>
  <c r="AC86" i="3"/>
  <c r="T89" i="3"/>
  <c r="R90" i="3"/>
  <c r="G41" i="5"/>
  <c r="R50" i="5" s="1"/>
  <c r="AC50" i="5" s="1"/>
  <c r="R49" i="5"/>
  <c r="AC49" i="5" s="1"/>
  <c r="R104" i="5"/>
  <c r="AC104" i="5" s="1"/>
  <c r="R98" i="5"/>
  <c r="AC98" i="5" s="1"/>
  <c r="N25" i="6"/>
  <c r="X25" i="6" s="1"/>
  <c r="D16" i="6"/>
  <c r="D52" i="6"/>
  <c r="AA78" i="3"/>
  <c r="V79" i="3"/>
  <c r="E15" i="6"/>
  <c r="H41" i="6"/>
  <c r="G41" i="6"/>
  <c r="F41" i="6"/>
  <c r="E41" i="6"/>
  <c r="D41" i="6"/>
  <c r="C41" i="6"/>
  <c r="B56" i="6"/>
  <c r="B41" i="6"/>
  <c r="E52" i="6"/>
  <c r="K20" i="3"/>
  <c r="AG80" i="3"/>
  <c r="U80" i="3"/>
  <c r="K30" i="3"/>
  <c r="AG90" i="3"/>
  <c r="U90" i="3"/>
  <c r="AF91" i="3"/>
  <c r="T91" i="3"/>
  <c r="Q42" i="3"/>
  <c r="S44" i="3"/>
  <c r="U48" i="3"/>
  <c r="AH50" i="3"/>
  <c r="Q52" i="3"/>
  <c r="S54" i="3"/>
  <c r="AD54" i="3"/>
  <c r="U58" i="3"/>
  <c r="AH60" i="3"/>
  <c r="AE61" i="3"/>
  <c r="Q62" i="3"/>
  <c r="Q76" i="3"/>
  <c r="AH76" i="3"/>
  <c r="U81" i="3"/>
  <c r="S82" i="3"/>
  <c r="AH86" i="3"/>
  <c r="S48" i="5"/>
  <c r="AD48" i="5" s="1"/>
  <c r="I41" i="6"/>
  <c r="F52" i="6"/>
  <c r="AA79" i="3"/>
  <c r="O79" i="3"/>
  <c r="K21" i="3"/>
  <c r="AA89" i="3"/>
  <c r="O89" i="3"/>
  <c r="K31" i="3"/>
  <c r="AG48" i="3"/>
  <c r="AA50" i="3"/>
  <c r="U51" i="3"/>
  <c r="AC52" i="3"/>
  <c r="AE54" i="3"/>
  <c r="Q57" i="3"/>
  <c r="AG58" i="3"/>
  <c r="AA60" i="3"/>
  <c r="U61" i="3"/>
  <c r="R62" i="3"/>
  <c r="AC62" i="3"/>
  <c r="R76" i="3"/>
  <c r="AF78" i="3"/>
  <c r="AF88" i="3"/>
  <c r="D14" i="4"/>
  <c r="E12" i="4" s="1"/>
  <c r="E14" i="4" s="1"/>
  <c r="F12" i="4" s="1"/>
  <c r="F14" i="4" s="1"/>
  <c r="G12" i="4" s="1"/>
  <c r="G14" i="4" s="1"/>
  <c r="H12" i="4" s="1"/>
  <c r="H14" i="4" s="1"/>
  <c r="I12" i="4" s="1"/>
  <c r="I14" i="4" s="1"/>
  <c r="J39" i="5"/>
  <c r="J40" i="5"/>
  <c r="G52" i="6"/>
  <c r="P77" i="3"/>
  <c r="P87" i="3"/>
  <c r="B16" i="5"/>
  <c r="M23" i="5"/>
  <c r="X23" i="5" s="1"/>
  <c r="J14" i="5"/>
  <c r="N48" i="5"/>
  <c r="Y48" i="5" s="1"/>
  <c r="C41" i="5"/>
  <c r="N50" i="5" s="1"/>
  <c r="Y50" i="5" s="1"/>
  <c r="H52" i="6"/>
  <c r="P23" i="4"/>
  <c r="B41" i="5"/>
  <c r="M81" i="5"/>
  <c r="X81" i="5" s="1"/>
  <c r="F15" i="6"/>
  <c r="Q23" i="4"/>
  <c r="M98" i="5"/>
  <c r="X98" i="5" s="1"/>
  <c r="G15" i="6"/>
  <c r="D32" i="7"/>
  <c r="H15" i="6"/>
  <c r="O98" i="5"/>
  <c r="Z98" i="5" s="1"/>
  <c r="I15" i="6"/>
  <c r="B15" i="6"/>
  <c r="C15" i="6"/>
  <c r="H35" i="2" l="1"/>
  <c r="N73" i="2"/>
  <c r="Y73" i="2" s="1"/>
  <c r="P81" i="2"/>
  <c r="AA81" i="2" s="1"/>
  <c r="U114" i="2"/>
  <c r="AF114" i="2" s="1"/>
  <c r="U64" i="2"/>
  <c r="AF64" i="2" s="1"/>
  <c r="Q134" i="2"/>
  <c r="AB134" i="2" s="1"/>
  <c r="F35" i="2"/>
  <c r="Q84" i="2"/>
  <c r="AB84" i="2" s="1"/>
  <c r="T89" i="2"/>
  <c r="AE89" i="2" s="1"/>
  <c r="T139" i="2"/>
  <c r="AE139" i="2" s="1"/>
  <c r="I43" i="2"/>
  <c r="S123" i="2"/>
  <c r="AD123" i="2" s="1"/>
  <c r="S73" i="2"/>
  <c r="AD73" i="2" s="1"/>
  <c r="R51" i="6"/>
  <c r="AB51" i="6" s="1"/>
  <c r="H42" i="6"/>
  <c r="AI80" i="3"/>
  <c r="W80" i="3"/>
  <c r="W51" i="3"/>
  <c r="AI51" i="3"/>
  <c r="AI77" i="3"/>
  <c r="W77" i="3"/>
  <c r="W48" i="3"/>
  <c r="AI48" i="3"/>
  <c r="AI90" i="3"/>
  <c r="W90" i="3"/>
  <c r="AI61" i="3"/>
  <c r="W61" i="3"/>
  <c r="U24" i="5"/>
  <c r="AF24" i="5" s="1"/>
  <c r="M31" i="5"/>
  <c r="X31" i="5" s="1"/>
  <c r="U130" i="2"/>
  <c r="AF130" i="2" s="1"/>
  <c r="U80" i="2"/>
  <c r="AF80" i="2" s="1"/>
  <c r="O135" i="2"/>
  <c r="Z135" i="2" s="1"/>
  <c r="D37" i="2"/>
  <c r="O85" i="2"/>
  <c r="Z85" i="2" s="1"/>
  <c r="U129" i="2"/>
  <c r="AF129" i="2" s="1"/>
  <c r="U79" i="2"/>
  <c r="AF79" i="2" s="1"/>
  <c r="S143" i="2"/>
  <c r="AD143" i="2" s="1"/>
  <c r="S93" i="2"/>
  <c r="AD93" i="2" s="1"/>
  <c r="P143" i="2"/>
  <c r="AA143" i="2" s="1"/>
  <c r="P93" i="2"/>
  <c r="AA93" i="2" s="1"/>
  <c r="H37" i="2"/>
  <c r="H44" i="2" s="1"/>
  <c r="AI89" i="3"/>
  <c r="W89" i="3"/>
  <c r="AI60" i="3"/>
  <c r="W60" i="3"/>
  <c r="W78" i="3"/>
  <c r="AI49" i="3"/>
  <c r="W49" i="3"/>
  <c r="AI78" i="3"/>
  <c r="V25" i="4"/>
  <c r="C15" i="4"/>
  <c r="L25" i="4"/>
  <c r="U127" i="2"/>
  <c r="AF127" i="2" s="1"/>
  <c r="U77" i="2"/>
  <c r="AF77" i="2" s="1"/>
  <c r="U118" i="2"/>
  <c r="AF118" i="2" s="1"/>
  <c r="U68" i="2"/>
  <c r="AF68" i="2" s="1"/>
  <c r="P119" i="2"/>
  <c r="AA119" i="2" s="1"/>
  <c r="P69" i="2"/>
  <c r="AA69" i="2" s="1"/>
  <c r="M134" i="2"/>
  <c r="X134" i="2" s="1"/>
  <c r="M84" i="2"/>
  <c r="X84" i="2" s="1"/>
  <c r="B35" i="2"/>
  <c r="J34" i="2"/>
  <c r="T135" i="2"/>
  <c r="AE135" i="2" s="1"/>
  <c r="T85" i="2"/>
  <c r="AE85" i="2" s="1"/>
  <c r="I37" i="2"/>
  <c r="M119" i="2"/>
  <c r="X119" i="2" s="1"/>
  <c r="M69" i="2"/>
  <c r="X69" i="2" s="1"/>
  <c r="J19" i="2"/>
  <c r="M25" i="6"/>
  <c r="W25" i="6" s="1"/>
  <c r="C16" i="6"/>
  <c r="M30" i="5"/>
  <c r="X30" i="5" s="1"/>
  <c r="U23" i="5"/>
  <c r="AF23" i="5" s="1"/>
  <c r="L25" i="6"/>
  <c r="V25" i="6" s="1"/>
  <c r="B16" i="6"/>
  <c r="P25" i="6"/>
  <c r="Z25" i="6" s="1"/>
  <c r="F16" i="6"/>
  <c r="L51" i="6"/>
  <c r="V51" i="6" s="1"/>
  <c r="B42" i="6"/>
  <c r="E16" i="6"/>
  <c r="O25" i="6"/>
  <c r="Y25" i="6" s="1"/>
  <c r="W81" i="3"/>
  <c r="AI81" i="3"/>
  <c r="W52" i="3"/>
  <c r="AI52" i="3"/>
  <c r="AI92" i="3"/>
  <c r="W92" i="3"/>
  <c r="AI63" i="3"/>
  <c r="W63" i="3"/>
  <c r="M123" i="2"/>
  <c r="X123" i="2" s="1"/>
  <c r="J23" i="2"/>
  <c r="M73" i="2"/>
  <c r="X73" i="2" s="1"/>
  <c r="T123" i="2"/>
  <c r="AE123" i="2" s="1"/>
  <c r="T73" i="2"/>
  <c r="AE73" i="2" s="1"/>
  <c r="E35" i="2"/>
  <c r="P134" i="2"/>
  <c r="AA134" i="2" s="1"/>
  <c r="P84" i="2"/>
  <c r="AA84" i="2" s="1"/>
  <c r="U126" i="2"/>
  <c r="AF126" i="2" s="1"/>
  <c r="U76" i="2"/>
  <c r="AF76" i="2" s="1"/>
  <c r="U142" i="2"/>
  <c r="AF142" i="2" s="1"/>
  <c r="U92" i="2"/>
  <c r="AF92" i="2" s="1"/>
  <c r="U133" i="2"/>
  <c r="AF133" i="2" s="1"/>
  <c r="U83" i="2"/>
  <c r="AF83" i="2" s="1"/>
  <c r="Q119" i="2"/>
  <c r="AB119" i="2" s="1"/>
  <c r="Q69" i="2"/>
  <c r="AB69" i="2" s="1"/>
  <c r="U141" i="2"/>
  <c r="AF141" i="2" s="1"/>
  <c r="U91" i="2"/>
  <c r="AF91" i="2" s="1"/>
  <c r="L56" i="6"/>
  <c r="I42" i="6"/>
  <c r="V56" i="6" s="1"/>
  <c r="S51" i="6"/>
  <c r="AC51" i="6" s="1"/>
  <c r="L30" i="6"/>
  <c r="S25" i="6"/>
  <c r="AC25" i="6" s="1"/>
  <c r="I16" i="6"/>
  <c r="V30" i="6" s="1"/>
  <c r="D33" i="7" s="1"/>
  <c r="M25" i="5"/>
  <c r="X25" i="5" s="1"/>
  <c r="J16" i="5"/>
  <c r="AI79" i="3"/>
  <c r="W79" i="3"/>
  <c r="AI50" i="3"/>
  <c r="W50" i="3"/>
  <c r="R143" i="2"/>
  <c r="AC143" i="2" s="1"/>
  <c r="R93" i="2"/>
  <c r="AC93" i="2" s="1"/>
  <c r="R134" i="2"/>
  <c r="AC134" i="2" s="1"/>
  <c r="R84" i="2"/>
  <c r="AC84" i="2" s="1"/>
  <c r="G35" i="2"/>
  <c r="U122" i="2"/>
  <c r="AF122" i="2" s="1"/>
  <c r="U72" i="2"/>
  <c r="AF72" i="2" s="1"/>
  <c r="U121" i="2"/>
  <c r="AF121" i="2" s="1"/>
  <c r="U71" i="2"/>
  <c r="AF71" i="2" s="1"/>
  <c r="U120" i="2"/>
  <c r="AF120" i="2" s="1"/>
  <c r="U70" i="2"/>
  <c r="AF70" i="2" s="1"/>
  <c r="Q131" i="2"/>
  <c r="AB131" i="2" s="1"/>
  <c r="Q81" i="2"/>
  <c r="AB81" i="2" s="1"/>
  <c r="U117" i="2"/>
  <c r="AF117" i="2" s="1"/>
  <c r="U67" i="2"/>
  <c r="AF67" i="2" s="1"/>
  <c r="U66" i="2"/>
  <c r="AF66" i="2" s="1"/>
  <c r="U116" i="2"/>
  <c r="AF116" i="2" s="1"/>
  <c r="U48" i="5"/>
  <c r="AF48" i="5" s="1"/>
  <c r="M55" i="5"/>
  <c r="X55" i="5" s="1"/>
  <c r="Q51" i="6"/>
  <c r="AA51" i="6" s="1"/>
  <c r="G42" i="6"/>
  <c r="U75" i="5"/>
  <c r="AF75" i="5" s="1"/>
  <c r="U81" i="5"/>
  <c r="AF81" i="5" s="1"/>
  <c r="W82" i="3"/>
  <c r="W53" i="3"/>
  <c r="AI82" i="3"/>
  <c r="AI53" i="3"/>
  <c r="M50" i="5"/>
  <c r="X50" i="5" s="1"/>
  <c r="J41" i="5"/>
  <c r="M51" i="6"/>
  <c r="W51" i="6" s="1"/>
  <c r="C42" i="6"/>
  <c r="AI83" i="3"/>
  <c r="W83" i="3"/>
  <c r="AI54" i="3"/>
  <c r="W54" i="3"/>
  <c r="Q143" i="2"/>
  <c r="AB143" i="2" s="1"/>
  <c r="Q93" i="2"/>
  <c r="AB93" i="2" s="1"/>
  <c r="U128" i="2"/>
  <c r="AF128" i="2" s="1"/>
  <c r="U78" i="2"/>
  <c r="AF78" i="2" s="1"/>
  <c r="U97" i="2"/>
  <c r="AF97" i="2" s="1"/>
  <c r="J52" i="2"/>
  <c r="U102" i="2" s="1"/>
  <c r="AF102" i="2" s="1"/>
  <c r="O143" i="2"/>
  <c r="Z143" i="2" s="1"/>
  <c r="O93" i="2"/>
  <c r="Z93" i="2" s="1"/>
  <c r="D44" i="2"/>
  <c r="N131" i="2"/>
  <c r="Y131" i="2" s="1"/>
  <c r="N81" i="2"/>
  <c r="Y81" i="2" s="1"/>
  <c r="P123" i="2"/>
  <c r="AA123" i="2" s="1"/>
  <c r="P73" i="2"/>
  <c r="AA73" i="2" s="1"/>
  <c r="U49" i="5"/>
  <c r="AF49" i="5" s="1"/>
  <c r="M56" i="5"/>
  <c r="X56" i="5" s="1"/>
  <c r="R25" i="6"/>
  <c r="AB25" i="6" s="1"/>
  <c r="H16" i="6"/>
  <c r="W88" i="3"/>
  <c r="AI59" i="3"/>
  <c r="W59" i="3"/>
  <c r="AI88" i="3"/>
  <c r="AI91" i="3"/>
  <c r="W91" i="3"/>
  <c r="AI62" i="3"/>
  <c r="W62" i="3"/>
  <c r="AI87" i="3"/>
  <c r="W87" i="3"/>
  <c r="AI58" i="3"/>
  <c r="W58" i="3"/>
  <c r="U65" i="2"/>
  <c r="AF65" i="2" s="1"/>
  <c r="U115" i="2"/>
  <c r="AF115" i="2" s="1"/>
  <c r="U113" i="2"/>
  <c r="AF113" i="2" s="1"/>
  <c r="U63" i="2"/>
  <c r="AF63" i="2" s="1"/>
  <c r="M143" i="2"/>
  <c r="X143" i="2" s="1"/>
  <c r="M93" i="2"/>
  <c r="X93" i="2" s="1"/>
  <c r="N134" i="2"/>
  <c r="Y134" i="2" s="1"/>
  <c r="N84" i="2"/>
  <c r="Y84" i="2" s="1"/>
  <c r="C35" i="2"/>
  <c r="M131" i="2"/>
  <c r="X131" i="2" s="1"/>
  <c r="M81" i="2"/>
  <c r="X81" i="2" s="1"/>
  <c r="J31" i="2"/>
  <c r="T131" i="2"/>
  <c r="AE131" i="2" s="1"/>
  <c r="T81" i="2"/>
  <c r="AE81" i="2" s="1"/>
  <c r="U125" i="2"/>
  <c r="AF125" i="2" s="1"/>
  <c r="U75" i="2"/>
  <c r="AF75" i="2" s="1"/>
  <c r="Q25" i="6"/>
  <c r="AA25" i="6" s="1"/>
  <c r="G16" i="6"/>
  <c r="P51" i="6"/>
  <c r="Z51" i="6" s="1"/>
  <c r="F42" i="6"/>
  <c r="AI73" i="3"/>
  <c r="AI44" i="3"/>
  <c r="W44" i="3"/>
  <c r="AI76" i="3"/>
  <c r="AI47" i="3"/>
  <c r="W76" i="3"/>
  <c r="W47" i="3"/>
  <c r="N51" i="6"/>
  <c r="X51" i="6" s="1"/>
  <c r="D42" i="6"/>
  <c r="O51" i="6"/>
  <c r="Y51" i="6" s="1"/>
  <c r="E42" i="6"/>
  <c r="AI86" i="3"/>
  <c r="AI57" i="3"/>
  <c r="W57" i="3"/>
  <c r="W86" i="3"/>
  <c r="W43" i="3"/>
  <c r="AI72" i="3"/>
  <c r="W72" i="3"/>
  <c r="AI43" i="3"/>
  <c r="U140" i="2"/>
  <c r="AF140" i="2" s="1"/>
  <c r="U90" i="2"/>
  <c r="AF90" i="2" s="1"/>
  <c r="O119" i="2"/>
  <c r="Z119" i="2" s="1"/>
  <c r="O69" i="2"/>
  <c r="Z69" i="2" s="1"/>
  <c r="W42" i="3"/>
  <c r="W71" i="3"/>
  <c r="AI42" i="3"/>
  <c r="AI71" i="3"/>
  <c r="R123" i="2"/>
  <c r="AC123" i="2" s="1"/>
  <c r="R73" i="2"/>
  <c r="AC73" i="2" s="1"/>
  <c r="J39" i="2"/>
  <c r="R81" i="2"/>
  <c r="AC81" i="2" s="1"/>
  <c r="R131" i="2"/>
  <c r="AC131" i="2" s="1"/>
  <c r="T119" i="2"/>
  <c r="AE119" i="2" s="1"/>
  <c r="T69" i="2"/>
  <c r="AE69" i="2" s="1"/>
  <c r="N143" i="2"/>
  <c r="Y143" i="2" s="1"/>
  <c r="N93" i="2"/>
  <c r="Y93" i="2" s="1"/>
  <c r="U132" i="2"/>
  <c r="AF132" i="2" s="1"/>
  <c r="U82" i="2"/>
  <c r="AF82" i="2" s="1"/>
  <c r="Q123" i="2"/>
  <c r="AB123" i="2" s="1"/>
  <c r="Q73" i="2"/>
  <c r="AB73" i="2" s="1"/>
  <c r="U112" i="2"/>
  <c r="AF112" i="2" s="1"/>
  <c r="U62" i="2"/>
  <c r="AF62" i="2" s="1"/>
  <c r="S135" i="2" l="1"/>
  <c r="AD135" i="2" s="1"/>
  <c r="S85" i="2"/>
  <c r="AD85" i="2" s="1"/>
  <c r="S144" i="2"/>
  <c r="AD144" i="2" s="1"/>
  <c r="S94" i="2"/>
  <c r="AD94" i="2" s="1"/>
  <c r="H54" i="2"/>
  <c r="S104" i="2" s="1"/>
  <c r="AD104" i="2" s="1"/>
  <c r="O144" i="2"/>
  <c r="Z144" i="2" s="1"/>
  <c r="O94" i="2"/>
  <c r="Z94" i="2" s="1"/>
  <c r="D54" i="2"/>
  <c r="O104" i="2" s="1"/>
  <c r="Z104" i="2" s="1"/>
  <c r="P135" i="2"/>
  <c r="AA135" i="2" s="1"/>
  <c r="P85" i="2"/>
  <c r="AA85" i="2" s="1"/>
  <c r="E37" i="2"/>
  <c r="U134" i="2"/>
  <c r="AF134" i="2" s="1"/>
  <c r="U84" i="2"/>
  <c r="AF84" i="2" s="1"/>
  <c r="U131" i="2"/>
  <c r="AF131" i="2" s="1"/>
  <c r="U81" i="2"/>
  <c r="AF81" i="2" s="1"/>
  <c r="R85" i="2"/>
  <c r="AC85" i="2" s="1"/>
  <c r="R135" i="2"/>
  <c r="AC135" i="2" s="1"/>
  <c r="G37" i="2"/>
  <c r="M135" i="2"/>
  <c r="X135" i="2" s="1"/>
  <c r="M85" i="2"/>
  <c r="X85" i="2" s="1"/>
  <c r="B37" i="2"/>
  <c r="J35" i="2"/>
  <c r="O137" i="2"/>
  <c r="Z137" i="2" s="1"/>
  <c r="O87" i="2"/>
  <c r="Z87" i="2" s="1"/>
  <c r="D38" i="7"/>
  <c r="T143" i="2"/>
  <c r="AE143" i="2" s="1"/>
  <c r="T93" i="2"/>
  <c r="AE93" i="2" s="1"/>
  <c r="I44" i="2"/>
  <c r="U119" i="2"/>
  <c r="AF119" i="2" s="1"/>
  <c r="U69" i="2"/>
  <c r="AF69" i="2" s="1"/>
  <c r="U25" i="5"/>
  <c r="AF25" i="5" s="1"/>
  <c r="M32" i="5"/>
  <c r="X32" i="5" s="1"/>
  <c r="U123" i="2"/>
  <c r="AF123" i="2" s="1"/>
  <c r="U73" i="2"/>
  <c r="AF73" i="2" s="1"/>
  <c r="W25" i="4"/>
  <c r="M25" i="4"/>
  <c r="D15" i="4"/>
  <c r="Q135" i="2"/>
  <c r="AB135" i="2" s="1"/>
  <c r="Q85" i="2"/>
  <c r="AB85" i="2" s="1"/>
  <c r="F37" i="2"/>
  <c r="D36" i="7"/>
  <c r="T137" i="2"/>
  <c r="AE137" i="2" s="1"/>
  <c r="D37" i="7" s="1"/>
  <c r="T87" i="2"/>
  <c r="AE87" i="2" s="1"/>
  <c r="S137" i="2"/>
  <c r="AD137" i="2" s="1"/>
  <c r="S87" i="2"/>
  <c r="AD87" i="2" s="1"/>
  <c r="U50" i="5"/>
  <c r="AF50" i="5" s="1"/>
  <c r="M57" i="5"/>
  <c r="X57" i="5" s="1"/>
  <c r="U139" i="2"/>
  <c r="AF139" i="2" s="1"/>
  <c r="J43" i="2"/>
  <c r="U89" i="2"/>
  <c r="AF89" i="2" s="1"/>
  <c r="N135" i="2"/>
  <c r="Y135" i="2" s="1"/>
  <c r="N85" i="2"/>
  <c r="Y85" i="2" s="1"/>
  <c r="C37" i="2"/>
  <c r="U143" i="2" l="1"/>
  <c r="AF143" i="2" s="1"/>
  <c r="U93" i="2"/>
  <c r="AF93" i="2" s="1"/>
  <c r="Q137" i="2"/>
  <c r="AB137" i="2" s="1"/>
  <c r="Q87" i="2"/>
  <c r="AB87" i="2" s="1"/>
  <c r="F44" i="2"/>
  <c r="R137" i="2"/>
  <c r="AC137" i="2" s="1"/>
  <c r="R87" i="2"/>
  <c r="AC87" i="2" s="1"/>
  <c r="G44" i="2"/>
  <c r="N87" i="2"/>
  <c r="Y87" i="2" s="1"/>
  <c r="N137" i="2"/>
  <c r="Y137" i="2" s="1"/>
  <c r="C44" i="2"/>
  <c r="P137" i="2"/>
  <c r="AA137" i="2" s="1"/>
  <c r="P87" i="2"/>
  <c r="AA87" i="2" s="1"/>
  <c r="E44" i="2"/>
  <c r="X25" i="4"/>
  <c r="N25" i="4"/>
  <c r="E15" i="4"/>
  <c r="U135" i="2"/>
  <c r="AF135" i="2" s="1"/>
  <c r="U85" i="2"/>
  <c r="AF85" i="2" s="1"/>
  <c r="T144" i="2"/>
  <c r="AE144" i="2" s="1"/>
  <c r="T94" i="2"/>
  <c r="AE94" i="2" s="1"/>
  <c r="I54" i="2"/>
  <c r="T104" i="2" s="1"/>
  <c r="AE104" i="2" s="1"/>
  <c r="M137" i="2"/>
  <c r="X137" i="2" s="1"/>
  <c r="M87" i="2"/>
  <c r="X87" i="2" s="1"/>
  <c r="J37" i="2"/>
  <c r="B44" i="2"/>
  <c r="M144" i="2" l="1"/>
  <c r="X144" i="2" s="1"/>
  <c r="B54" i="2"/>
  <c r="M94" i="2"/>
  <c r="X94" i="2" s="1"/>
  <c r="P94" i="2"/>
  <c r="AA94" i="2" s="1"/>
  <c r="E54" i="2"/>
  <c r="P104" i="2" s="1"/>
  <c r="AA104" i="2" s="1"/>
  <c r="P144" i="2"/>
  <c r="AA144" i="2" s="1"/>
  <c r="U137" i="2"/>
  <c r="AF137" i="2" s="1"/>
  <c r="U87" i="2"/>
  <c r="AF87" i="2" s="1"/>
  <c r="N144" i="2"/>
  <c r="Y144" i="2" s="1"/>
  <c r="C54" i="2"/>
  <c r="N104" i="2" s="1"/>
  <c r="Y104" i="2" s="1"/>
  <c r="N94" i="2"/>
  <c r="Y94" i="2" s="1"/>
  <c r="R144" i="2"/>
  <c r="AC144" i="2" s="1"/>
  <c r="R94" i="2"/>
  <c r="AC94" i="2" s="1"/>
  <c r="G54" i="2"/>
  <c r="R104" i="2" s="1"/>
  <c r="AC104" i="2" s="1"/>
  <c r="J44" i="2"/>
  <c r="Q144" i="2"/>
  <c r="AB144" i="2" s="1"/>
  <c r="Q94" i="2"/>
  <c r="AB94" i="2" s="1"/>
  <c r="F54" i="2"/>
  <c r="Q104" i="2" s="1"/>
  <c r="AB104" i="2" s="1"/>
  <c r="F15" i="4"/>
  <c r="Y25" i="4"/>
  <c r="O25" i="4"/>
  <c r="G15" i="4" l="1"/>
  <c r="Z25" i="4"/>
  <c r="P25" i="4"/>
  <c r="U144" i="2"/>
  <c r="AF144" i="2" s="1"/>
  <c r="U94" i="2"/>
  <c r="AF94" i="2" s="1"/>
  <c r="J54" i="2"/>
  <c r="U104" i="2" s="1"/>
  <c r="AF104" i="2" s="1"/>
  <c r="M104" i="2"/>
  <c r="X104" i="2" s="1"/>
  <c r="H15" i="4" l="1"/>
  <c r="AA25" i="4"/>
  <c r="Q25" i="4"/>
  <c r="I15" i="4" l="1"/>
  <c r="AB25" i="4"/>
  <c r="R25" i="4"/>
  <c r="AC25" i="4" l="1"/>
  <c r="S25" i="4"/>
  <c r="L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</author>
  </authors>
  <commentList>
    <comment ref="A71" authorId="0" shapeId="0" xr:uid="{E21267DF-9842-4F96-BDF6-D88C6E22A991}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Irvine</author>
  </authors>
  <commentList>
    <comment ref="B23" authorId="0" shapeId="0" xr:uid="{80E08CF3-8C06-423B-9DA7-B1D4565F4415}">
      <text>
        <r>
          <rPr>
            <b/>
            <sz val="8"/>
            <color indexed="81"/>
            <rFont val="Tahoma"/>
            <family val="2"/>
          </rPr>
          <t xml:space="preserve">revised baseline based on lastest shrinkage/leakage model </t>
        </r>
      </text>
    </comment>
    <comment ref="B49" authorId="0" shapeId="0" xr:uid="{F6BE6B98-A915-44D0-8C46-F085284CB623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<sst xmlns="http://schemas.openxmlformats.org/spreadsheetml/2006/main" count="1114" uniqueCount="261">
  <si>
    <t>2.2 Summary of totex costs</t>
  </si>
  <si>
    <t>Current year RRP submission - £m</t>
  </si>
  <si>
    <t>Actuals</t>
  </si>
  <si>
    <t>Current year actuals</t>
  </si>
  <si>
    <t>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</si>
  <si>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</si>
  <si>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</si>
  <si>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</si>
  <si>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</si>
  <si>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</si>
  <si>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</si>
  <si>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</si>
  <si>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</si>
  <si>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</si>
  <si>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</si>
  <si>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</si>
  <si>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</si>
  <si>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</si>
  <si>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</si>
  <si>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</si>
  <si>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</si>
  <si>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</si>
  <si>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</si>
  <si>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</si>
  <si>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</si>
  <si>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</si>
  <si>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</si>
  <si>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</si>
  <si>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</si>
  <si>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</si>
  <si>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</si>
  <si>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</si>
  <si>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</si>
  <si>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</si>
  <si>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</si>
  <si>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</si>
  <si>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</si>
  <si>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</si>
  <si>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</si>
  <si>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</si>
  <si>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</si>
  <si>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</si>
  <si>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</si>
  <si>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</si>
  <si>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</si>
  <si>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</si>
  <si>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</si>
  <si>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</si>
  <si>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</si>
  <si>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</si>
  <si>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</si>
  <si>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</si>
  <si>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</si>
  <si>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</si>
  <si>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</si>
  <si>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RIIO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</si>
  <si>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</si>
  <si>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</si>
  <si>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</si>
  <si>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</si>
  <si>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</si>
  <si>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Total Incl Agreed Uncertainties** £m</t>
  </si>
  <si>
    <t>2009-10 prices</t>
  </si>
  <si>
    <t>Uncertainty</t>
  </si>
  <si>
    <t>PSUP</t>
  </si>
  <si>
    <t>SIUs</t>
  </si>
  <si>
    <t>Other - fuel poor</t>
  </si>
  <si>
    <t>Tier 2A adjustment</t>
  </si>
  <si>
    <t>Xoserve Capex</t>
  </si>
  <si>
    <t>Xoserve Opex</t>
  </si>
  <si>
    <t>Total</t>
  </si>
  <si>
    <t>check</t>
  </si>
  <si>
    <t>Agreed uncertainties** by activity £m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</si>
  <si>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</si>
  <si>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</si>
  <si>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</si>
  <si>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</si>
  <si>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</si>
  <si>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</si>
  <si>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</si>
  <si>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</si>
  <si>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</si>
  <si>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</si>
  <si>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</si>
  <si>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</si>
  <si>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</si>
  <si>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</si>
  <si>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</si>
  <si>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</si>
  <si>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</si>
  <si>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</si>
  <si>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</si>
  <si>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</si>
  <si>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</si>
  <si>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</si>
  <si>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</si>
  <si>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</si>
  <si>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</si>
  <si>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</si>
  <si>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</si>
  <si>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</si>
  <si>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</si>
  <si>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</si>
  <si>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</si>
  <si>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</si>
  <si>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 xml:space="preserve"> RIIO Total</t>
  </si>
  <si>
    <t>Final proposals</t>
  </si>
  <si>
    <t>Variance from final proposals</t>
  </si>
  <si>
    <t>% Variance from final proposals</t>
  </si>
  <si>
    <t xml:space="preserve">Workload </t>
  </si>
  <si>
    <t>c. 0-1</t>
  </si>
  <si>
    <t>2.4 Summary of safety outputs and secondary deliverables</t>
  </si>
  <si>
    <r>
      <t>Actual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</si>
  <si>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</si>
  <si>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</si>
  <si>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</si>
  <si>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</si>
  <si>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</si>
  <si>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Previous Year Forecast</t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</si>
  <si>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</si>
  <si>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</si>
  <si>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</si>
  <si>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</si>
  <si>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</si>
  <si>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</si>
  <si>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</si>
  <si>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</si>
  <si>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</si>
  <si>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</si>
  <si>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</si>
  <si>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</si>
  <si>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</si>
  <si>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</si>
  <si>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</si>
  <si>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</si>
  <si>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</si>
  <si>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</si>
  <si>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</si>
  <si>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</si>
  <si>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</si>
  <si>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</si>
  <si>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</si>
  <si>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</si>
  <si>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</si>
  <si>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</si>
  <si>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</si>
  <si>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</si>
  <si>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</si>
  <si>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</si>
  <si>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</si>
  <si>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</si>
  <si>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</si>
  <si>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</si>
  <si>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Current year</t>
  </si>
  <si>
    <t>Final proposals allowed loss of supply volumes (no.)</t>
  </si>
  <si>
    <t>Actual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</si>
  <si>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</si>
  <si>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</si>
  <si>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</si>
  <si>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</si>
  <si>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</si>
  <si>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</si>
  <si>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</si>
  <si>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</si>
  <si>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</si>
  <si>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</si>
  <si>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</si>
  <si>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</si>
  <si>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</si>
  <si>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</si>
  <si>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</si>
  <si>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</si>
  <si>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</si>
  <si>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Throughput (GWh)</t>
  </si>
  <si>
    <t>Meter errors/throughput (%)</t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</si>
  <si>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</si>
  <si>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</si>
  <si>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</si>
  <si>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</si>
  <si>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</si>
  <si>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</si>
  <si>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</si>
  <si>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</si>
  <si>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</si>
  <si>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</si>
  <si>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</si>
  <si>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</si>
  <si>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</si>
  <si>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</si>
  <si>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</si>
  <si>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</si>
  <si>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</si>
  <si>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</si>
  <si>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</si>
  <si>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</si>
  <si>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</si>
  <si>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</si>
  <si>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</si>
  <si>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</si>
  <si>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</si>
  <si>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</si>
  <si>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2.7 Performance Snapshot</t>
  </si>
  <si>
    <t>Network</t>
  </si>
  <si>
    <t>Actual 
2020/21</t>
  </si>
  <si>
    <t>Number of customers directly connected to network</t>
  </si>
  <si>
    <t>No.</t>
  </si>
  <si>
    <t>Comparator</t>
  </si>
  <si>
    <t>Total GDN network length all pressure tiers</t>
  </si>
  <si>
    <t>Network reliability</t>
  </si>
  <si>
    <t>Overall network reliability</t>
  </si>
  <si>
    <t>% of full delivery 24/7/365</t>
  </si>
  <si>
    <t>Unplanned customer interruptions - exc major incidents</t>
  </si>
  <si>
    <t>No. of customers affected</t>
  </si>
  <si>
    <t>% per number of total customers</t>
  </si>
  <si>
    <t xml:space="preserve">Average duration in minutes </t>
  </si>
  <si>
    <t>Number of major incidents</t>
  </si>
  <si>
    <t>Number : Customers Effected</t>
  </si>
  <si>
    <t>Customer Satisfaction</t>
  </si>
  <si>
    <t>Customer Satisfaction - unplanned interruptions</t>
  </si>
  <si>
    <t>score out of 10</t>
  </si>
  <si>
    <t>Ofgem target (8.81)</t>
  </si>
  <si>
    <t>Customer Satisfaction - planned work</t>
  </si>
  <si>
    <t>Ofgem target (8.09)</t>
  </si>
  <si>
    <t>Customer Satisfaction - connections</t>
  </si>
  <si>
    <t>Ofgem target (8.04)</t>
  </si>
  <si>
    <t>Complaints metric</t>
  </si>
  <si>
    <t>scoring of complaints resolution</t>
  </si>
  <si>
    <t>Ofgem target - need to be below 11.57</t>
  </si>
  <si>
    <t>% of all quotes issued within timescales set</t>
  </si>
  <si>
    <t>%</t>
  </si>
  <si>
    <t>Ofgem target</t>
  </si>
  <si>
    <t>% of jobs substantially completed on date agreed with the customer</t>
  </si>
  <si>
    <t>Social Obligations</t>
  </si>
  <si>
    <t>Fuel Poor Connections made in year</t>
  </si>
  <si>
    <t>% of fuel poor connections RIIO to date vs period to date target</t>
  </si>
  <si>
    <t>% better than target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</si>
  <si>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</si>
  <si>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</si>
  <si>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</si>
  <si>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</si>
  <si>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</si>
  <si>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Annual repair risk performance vs target</t>
  </si>
  <si>
    <t xml:space="preserve">Iron mains risk removed </t>
  </si>
  <si>
    <t>Environmental Impact</t>
  </si>
  <si>
    <t>Reduction in shrinkage in year (gas emmissions)</t>
  </si>
  <si>
    <t>Volume (GWh)</t>
  </si>
  <si>
    <t>Shrinkage actuals compared to target volume</t>
  </si>
  <si>
    <t>Improved shrinkage %</t>
  </si>
  <si>
    <t xml:space="preserve">Renewable gas connections </t>
  </si>
  <si>
    <t>Number : Volume  (scmh)</t>
  </si>
  <si>
    <t>Financials</t>
  </si>
  <si>
    <t>Totex operating costs</t>
  </si>
  <si>
    <t>£m</t>
  </si>
  <si>
    <t>Ofgem Target</t>
  </si>
  <si>
    <t>% lower Totex than allowance</t>
  </si>
  <si>
    <t>Other pass through costs</t>
  </si>
  <si>
    <t>Regulatory Reporting Pack</t>
  </si>
  <si>
    <t>Wales &amp; West Utilities PLC</t>
  </si>
  <si>
    <t>2020/21</t>
  </si>
  <si>
    <t>ok</t>
  </si>
  <si>
    <t>0 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</si>
</sst>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"/>
    <numFmt numFmtId="165" formatCode="_-* #,##0.0_-;\-* #,##0.0_-;_-* &quot;-&quot;??_-;_-@_-"/>
    <numFmt numFmtId="166" formatCode="#,##0.0"/>
    <numFmt numFmtId="167" formatCode="#,##0.0;[Red]\(#,##0.0\)"/>
    <numFmt numFmtId="168" formatCode="_-* #,##0.000_-;\-* #,##0.000_-;_-* &quot;-&quot;??_-;_-@_-"/>
    <numFmt numFmtId="169" formatCode="0.0%"/>
    <numFmt numFmtId="170" formatCode="#,##0.00;[Red]\(#,##0.00\)"/>
    <numFmt numFmtId="171" formatCode="#,##0.0%\);[Red]\(#,##0.0%\);\-"/>
    <numFmt numFmtId="172" formatCode="#,##0.000;[Red]\(#,##0.000\)"/>
    <numFmt numFmtId="173" formatCode="#,##0.000;[Red]#,##0.000"/>
    <numFmt numFmtId="174" formatCode="_-* #,##0_-;\-* #,##0_-;_-* &quot;-&quot;??_-;_-@_-"/>
    <numFmt numFmtId="175" formatCode="_(* #,##0.0_);_(* \(#,##0.0\);_(* &quot;-&quot;??_);_(@_)"/>
    <numFmt numFmtId="176" formatCode="#,##0;[Red]\(#,##0\);\-"/>
    <numFmt numFmtId="177" formatCode="#,##0_);[Red]\(#,##0\);\-"/>
    <numFmt numFmtId="178" formatCode="_(* #,##0_);_(* \(#,##0\);_(* &quot;-&quot;??_);_(@_)"/>
    <numFmt numFmtId="179" formatCode="#,##0.000;\(#,##0.000\)"/>
    <numFmt numFmtId="180" formatCode="#,##0;[Red]\(#,##0\)"/>
    <numFmt numFmtId="181" formatCode="0.00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16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sz val="10"/>
      <color theme="1"/>
      <name val="Verdana"/>
      <family val="2"/>
    </font>
    <font>
      <b/>
      <sz val="20"/>
      <name val="Verdana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sz val="20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6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10" fillId="0" borderId="0"/>
    <xf numFmtId="0" fontId="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2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589">
    <xf numFmtId="0" fontId="0" fillId="0" borderId="0" xfId="0"/>
    <xf numFmtId="0" fontId="6" fillId="0" borderId="0" xfId="3" applyFont="1"/>
    <xf numFmtId="0" fontId="7" fillId="0" borderId="0" xfId="3" applyFont="1"/>
    <xf numFmtId="0" fontId="8" fillId="0" borderId="0" xfId="3" applyFont="1"/>
    <xf numFmtId="0" fontId="9" fillId="0" borderId="0" xfId="3" applyFont="1"/>
    <xf numFmtId="165" fontId="6" fillId="4" borderId="1" xfId="5" applyNumberFormat="1" applyFont="1" applyFill="1" applyBorder="1"/>
    <xf numFmtId="165" fontId="7" fillId="3" borderId="1" xfId="5" applyNumberFormat="1" applyFont="1" applyFill="1" applyBorder="1"/>
    <xf numFmtId="0" fontId="4" fillId="0" borderId="0" xfId="3" applyAlignment="1">
      <alignment wrapText="1"/>
    </xf>
    <xf numFmtId="164" fontId="11" fillId="2" borderId="0" xfId="2" applyNumberFormat="1" applyFont="1" applyFill="1"/>
    <xf numFmtId="0" fontId="12" fillId="2" borderId="0" xfId="2" applyFont="1" applyFill="1"/>
    <xf numFmtId="0" fontId="4" fillId="0" borderId="0" xfId="3"/>
    <xf numFmtId="0" fontId="13" fillId="0" borderId="2" xfId="3" applyFont="1" applyBorder="1"/>
    <xf numFmtId="0" fontId="6" fillId="0" borderId="6" xfId="3" applyFont="1" applyBorder="1"/>
    <xf numFmtId="0" fontId="8" fillId="0" borderId="6" xfId="3" applyFont="1" applyBorder="1"/>
    <xf numFmtId="0" fontId="8" fillId="3" borderId="7" xfId="3" applyFont="1" applyFill="1" applyBorder="1" applyAlignment="1">
      <alignment horizontal="center"/>
    </xf>
    <xf numFmtId="0" fontId="8" fillId="3" borderId="6" xfId="3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166" fontId="6" fillId="0" borderId="6" xfId="3" applyNumberFormat="1" applyFont="1" applyBorder="1" applyAlignment="1">
      <alignment vertical="top"/>
    </xf>
    <xf numFmtId="165" fontId="7" fillId="3" borderId="3" xfId="3" applyNumberFormat="1" applyFont="1" applyFill="1" applyBorder="1" applyAlignment="1">
      <alignment vertical="top"/>
    </xf>
    <xf numFmtId="165" fontId="7" fillId="3" borderId="2" xfId="3" applyNumberFormat="1" applyFont="1" applyFill="1" applyBorder="1" applyAlignment="1">
      <alignment vertical="top"/>
    </xf>
    <xf numFmtId="165" fontId="6" fillId="3" borderId="5" xfId="3" applyNumberFormat="1" applyFont="1" applyFill="1" applyBorder="1" applyAlignment="1">
      <alignment vertical="top"/>
    </xf>
    <xf numFmtId="165" fontId="7" fillId="3" borderId="12" xfId="3" applyNumberFormat="1" applyFont="1" applyFill="1" applyBorder="1" applyAlignment="1">
      <alignment vertical="top"/>
    </xf>
    <xf numFmtId="165" fontId="7" fillId="3" borderId="6" xfId="3" applyNumberFormat="1" applyFont="1" applyFill="1" applyBorder="1" applyAlignment="1">
      <alignment vertical="top"/>
    </xf>
    <xf numFmtId="165" fontId="6" fillId="3" borderId="11" xfId="3" applyNumberFormat="1" applyFont="1" applyFill="1" applyBorder="1" applyAlignment="1">
      <alignment vertical="top"/>
    </xf>
    <xf numFmtId="167" fontId="6" fillId="0" borderId="6" xfId="3" applyNumberFormat="1" applyFont="1" applyBorder="1" applyAlignment="1">
      <alignment horizontal="left" vertical="top" indent="1"/>
    </xf>
    <xf numFmtId="165" fontId="14" fillId="3" borderId="12" xfId="3" applyNumberFormat="1" applyFont="1" applyFill="1" applyBorder="1" applyAlignment="1">
      <alignment vertical="top"/>
    </xf>
    <xf numFmtId="165" fontId="14" fillId="3" borderId="6" xfId="3" applyNumberFormat="1" applyFont="1" applyFill="1" applyBorder="1" applyAlignment="1">
      <alignment vertical="top"/>
    </xf>
    <xf numFmtId="165" fontId="15" fillId="3" borderId="11" xfId="3" applyNumberFormat="1" applyFont="1" applyFill="1" applyBorder="1" applyAlignment="1">
      <alignment vertical="top"/>
    </xf>
    <xf numFmtId="166" fontId="7" fillId="0" borderId="1" xfId="3" applyNumberFormat="1" applyFont="1" applyBorder="1" applyAlignment="1">
      <alignment vertical="top"/>
    </xf>
    <xf numFmtId="165" fontId="7" fillId="3" borderId="1" xfId="3" applyNumberFormat="1" applyFont="1" applyFill="1" applyBorder="1" applyAlignment="1">
      <alignment vertical="top"/>
    </xf>
    <xf numFmtId="165" fontId="7" fillId="3" borderId="13" xfId="3" applyNumberFormat="1" applyFont="1" applyFill="1" applyBorder="1" applyAlignment="1">
      <alignment vertical="top"/>
    </xf>
    <xf numFmtId="165" fontId="7" fillId="3" borderId="5" xfId="3" applyNumberFormat="1" applyFont="1" applyFill="1" applyBorder="1" applyAlignment="1">
      <alignment vertical="top"/>
    </xf>
    <xf numFmtId="165" fontId="7" fillId="3" borderId="11" xfId="3" applyNumberFormat="1" applyFont="1" applyFill="1" applyBorder="1" applyAlignment="1">
      <alignment vertical="top"/>
    </xf>
    <xf numFmtId="165" fontId="7" fillId="3" borderId="10" xfId="3" applyNumberFormat="1" applyFont="1" applyFill="1" applyBorder="1" applyAlignment="1">
      <alignment vertical="top"/>
    </xf>
    <xf numFmtId="165" fontId="7" fillId="3" borderId="9" xfId="3" applyNumberFormat="1" applyFont="1" applyFill="1" applyBorder="1" applyAlignment="1">
      <alignment vertical="top"/>
    </xf>
    <xf numFmtId="0" fontId="16" fillId="0" borderId="0" xfId="3" applyFont="1"/>
    <xf numFmtId="167" fontId="6" fillId="0" borderId="6" xfId="3" applyNumberFormat="1" applyFont="1" applyBorder="1" applyAlignment="1">
      <alignment vertical="top"/>
    </xf>
    <xf numFmtId="165" fontId="6" fillId="3" borderId="6" xfId="3" applyNumberFormat="1" applyFont="1" applyFill="1" applyBorder="1" applyAlignment="1">
      <alignment vertical="top"/>
    </xf>
    <xf numFmtId="165" fontId="15" fillId="3" borderId="6" xfId="3" applyNumberFormat="1" applyFont="1" applyFill="1" applyBorder="1" applyAlignment="1">
      <alignment vertical="top"/>
    </xf>
    <xf numFmtId="0" fontId="7" fillId="0" borderId="1" xfId="3" applyFont="1" applyBorder="1" applyAlignment="1">
      <alignment vertical="top"/>
    </xf>
    <xf numFmtId="165" fontId="7" fillId="3" borderId="1" xfId="3" applyNumberFormat="1" applyFont="1" applyFill="1" applyBorder="1" applyAlignment="1">
      <alignment vertical="top" wrapText="1"/>
    </xf>
    <xf numFmtId="165" fontId="7" fillId="3" borderId="12" xfId="6" applyNumberFormat="1" applyFont="1" applyFill="1" applyBorder="1" applyAlignment="1">
      <alignment vertical="top"/>
    </xf>
    <xf numFmtId="165" fontId="6" fillId="3" borderId="6" xfId="6" applyNumberFormat="1" applyFill="1" applyBorder="1" applyAlignment="1">
      <alignment vertical="top"/>
    </xf>
    <xf numFmtId="0" fontId="6" fillId="0" borderId="6" xfId="6" applyBorder="1" applyAlignment="1">
      <alignment vertical="top"/>
    </xf>
    <xf numFmtId="0" fontId="7" fillId="0" borderId="1" xfId="3" applyFont="1" applyBorder="1" applyAlignment="1">
      <alignment vertical="top" wrapText="1"/>
    </xf>
    <xf numFmtId="0" fontId="17" fillId="0" borderId="2" xfId="3" applyFont="1" applyBorder="1" applyAlignment="1">
      <alignment vertical="top" wrapText="1"/>
    </xf>
    <xf numFmtId="165" fontId="17" fillId="3" borderId="2" xfId="3" applyNumberFormat="1" applyFont="1" applyFill="1" applyBorder="1" applyAlignment="1">
      <alignment vertical="top" wrapText="1"/>
    </xf>
    <xf numFmtId="0" fontId="8" fillId="0" borderId="2" xfId="3" applyFont="1" applyBorder="1"/>
    <xf numFmtId="165" fontId="8" fillId="3" borderId="2" xfId="3" applyNumberFormat="1" applyFont="1" applyFill="1" applyBorder="1"/>
    <xf numFmtId="166" fontId="7" fillId="0" borderId="14" xfId="3" applyNumberFormat="1" applyFont="1" applyBorder="1" applyAlignment="1">
      <alignment vertical="top"/>
    </xf>
    <xf numFmtId="167" fontId="7" fillId="0" borderId="15" xfId="3" applyNumberFormat="1" applyFont="1" applyBorder="1"/>
    <xf numFmtId="167" fontId="7" fillId="3" borderId="13" xfId="3" applyNumberFormat="1" applyFont="1" applyFill="1" applyBorder="1"/>
    <xf numFmtId="167" fontId="6" fillId="0" borderId="0" xfId="3" applyNumberFormat="1" applyFont="1"/>
    <xf numFmtId="165" fontId="6" fillId="3" borderId="6" xfId="5" applyNumberFormat="1" applyFont="1" applyFill="1" applyBorder="1" applyAlignment="1">
      <alignment vertical="top"/>
    </xf>
    <xf numFmtId="167" fontId="6" fillId="0" borderId="10" xfId="3" applyNumberFormat="1" applyFont="1" applyBorder="1" applyAlignment="1">
      <alignment vertical="top"/>
    </xf>
    <xf numFmtId="165" fontId="6" fillId="3" borderId="10" xfId="5" applyNumberFormat="1" applyFont="1" applyFill="1" applyBorder="1" applyAlignment="1">
      <alignment vertical="top"/>
    </xf>
    <xf numFmtId="0" fontId="8" fillId="0" borderId="1" xfId="3" applyFont="1" applyBorder="1" applyAlignment="1">
      <alignment wrapText="1"/>
    </xf>
    <xf numFmtId="167" fontId="7" fillId="3" borderId="1" xfId="3" applyNumberFormat="1" applyFont="1" applyFill="1" applyBorder="1"/>
    <xf numFmtId="167" fontId="7" fillId="3" borderId="10" xfId="3" applyNumberFormat="1" applyFont="1" applyFill="1" applyBorder="1"/>
    <xf numFmtId="167" fontId="7" fillId="0" borderId="0" xfId="3" applyNumberFormat="1" applyFont="1"/>
    <xf numFmtId="0" fontId="7" fillId="0" borderId="14" xfId="3" applyFont="1" applyBorder="1"/>
    <xf numFmtId="167" fontId="17" fillId="0" borderId="15" xfId="3" applyNumberFormat="1" applyFont="1" applyBorder="1"/>
    <xf numFmtId="167" fontId="6" fillId="0" borderId="15" xfId="3" applyNumberFormat="1" applyFont="1" applyBorder="1"/>
    <xf numFmtId="167" fontId="6" fillId="0" borderId="13" xfId="3" applyNumberFormat="1" applyFont="1" applyBorder="1"/>
    <xf numFmtId="166" fontId="6" fillId="0" borderId="12" xfId="3" applyNumberFormat="1" applyFont="1" applyBorder="1" applyAlignment="1">
      <alignment vertical="top"/>
    </xf>
    <xf numFmtId="167" fontId="7" fillId="3" borderId="6" xfId="3" applyNumberFormat="1" applyFont="1" applyFill="1" applyBorder="1" applyAlignment="1">
      <alignment vertical="top"/>
    </xf>
    <xf numFmtId="167" fontId="7" fillId="3" borderId="2" xfId="3" applyNumberFormat="1" applyFont="1" applyFill="1" applyBorder="1" applyAlignment="1">
      <alignment vertical="top"/>
    </xf>
    <xf numFmtId="165" fontId="7" fillId="5" borderId="1" xfId="3" applyNumberFormat="1" applyFont="1" applyFill="1" applyBorder="1" applyAlignment="1">
      <alignment vertical="top"/>
    </xf>
    <xf numFmtId="166" fontId="7" fillId="0" borderId="10" xfId="3" applyNumberFormat="1" applyFont="1" applyBorder="1" applyAlignment="1">
      <alignment vertical="top"/>
    </xf>
    <xf numFmtId="166" fontId="17" fillId="0" borderId="10" xfId="3" applyNumberFormat="1" applyFont="1" applyBorder="1" applyAlignment="1">
      <alignment vertical="top"/>
    </xf>
    <xf numFmtId="167" fontId="17" fillId="0" borderId="13" xfId="3" applyNumberFormat="1" applyFont="1" applyBorder="1"/>
    <xf numFmtId="167" fontId="17" fillId="0" borderId="1" xfId="3" applyNumberFormat="1" applyFont="1" applyBorder="1"/>
    <xf numFmtId="167" fontId="18" fillId="0" borderId="1" xfId="3" applyNumberFormat="1" applyFont="1" applyBorder="1"/>
    <xf numFmtId="165" fontId="8" fillId="3" borderId="1" xfId="3" applyNumberFormat="1" applyFont="1" applyFill="1" applyBorder="1"/>
    <xf numFmtId="167" fontId="8" fillId="0" borderId="0" xfId="3" applyNumberFormat="1" applyFont="1"/>
    <xf numFmtId="0" fontId="8" fillId="3" borderId="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0" xfId="3" applyFont="1" applyFill="1" applyAlignment="1">
      <alignment horizontal="center"/>
    </xf>
    <xf numFmtId="0" fontId="8" fillId="3" borderId="11" xfId="3" applyFont="1" applyFill="1" applyBorder="1" applyAlignment="1">
      <alignment horizontal="center"/>
    </xf>
    <xf numFmtId="0" fontId="8" fillId="3" borderId="9" xfId="3" applyFont="1" applyFill="1" applyBorder="1" applyAlignment="1">
      <alignment horizontal="center" wrapText="1"/>
    </xf>
    <xf numFmtId="165" fontId="6" fillId="3" borderId="2" xfId="5" applyNumberFormat="1" applyFont="1" applyFill="1" applyBorder="1"/>
    <xf numFmtId="165" fontId="6" fillId="3" borderId="5" xfId="5" applyNumberFormat="1" applyFont="1" applyFill="1" applyBorder="1"/>
    <xf numFmtId="168" fontId="7" fillId="3" borderId="3" xfId="3" applyNumberFormat="1" applyFont="1" applyFill="1" applyBorder="1" applyAlignment="1">
      <alignment vertical="top"/>
    </xf>
    <xf numFmtId="169" fontId="7" fillId="3" borderId="3" xfId="1" applyNumberFormat="1" applyFont="1" applyFill="1" applyBorder="1" applyAlignment="1">
      <alignment vertical="top"/>
    </xf>
    <xf numFmtId="169" fontId="6" fillId="3" borderId="2" xfId="1" applyNumberFormat="1" applyFont="1" applyFill="1" applyBorder="1"/>
    <xf numFmtId="169" fontId="6" fillId="3" borderId="5" xfId="1" applyNumberFormat="1" applyFont="1" applyFill="1" applyBorder="1"/>
    <xf numFmtId="169" fontId="6" fillId="3" borderId="5" xfId="1" applyNumberFormat="1" applyFont="1" applyFill="1" applyBorder="1" applyAlignment="1">
      <alignment vertical="top"/>
    </xf>
    <xf numFmtId="165" fontId="6" fillId="3" borderId="6" xfId="5" applyNumberFormat="1" applyFont="1" applyFill="1" applyBorder="1"/>
    <xf numFmtId="165" fontId="6" fillId="3" borderId="11" xfId="5" applyNumberFormat="1" applyFont="1" applyFill="1" applyBorder="1"/>
    <xf numFmtId="168" fontId="7" fillId="3" borderId="12" xfId="3" applyNumberFormat="1" applyFont="1" applyFill="1" applyBorder="1" applyAlignment="1">
      <alignment vertical="top"/>
    </xf>
    <xf numFmtId="169" fontId="7" fillId="3" borderId="12" xfId="1" applyNumberFormat="1" applyFont="1" applyFill="1" applyBorder="1" applyAlignment="1">
      <alignment vertical="top"/>
    </xf>
    <xf numFmtId="169" fontId="6" fillId="3" borderId="6" xfId="1" applyNumberFormat="1" applyFont="1" applyFill="1" applyBorder="1"/>
    <xf numFmtId="169" fontId="6" fillId="3" borderId="11" xfId="1" applyNumberFormat="1" applyFont="1" applyFill="1" applyBorder="1"/>
    <xf numFmtId="169" fontId="6" fillId="3" borderId="11" xfId="1" applyNumberFormat="1" applyFont="1" applyFill="1" applyBorder="1" applyAlignment="1">
      <alignment vertical="top"/>
    </xf>
    <xf numFmtId="165" fontId="15" fillId="3" borderId="6" xfId="5" applyNumberFormat="1" applyFont="1" applyFill="1" applyBorder="1"/>
    <xf numFmtId="165" fontId="15" fillId="3" borderId="11" xfId="5" applyNumberFormat="1" applyFont="1" applyFill="1" applyBorder="1"/>
    <xf numFmtId="168" fontId="14" fillId="3" borderId="12" xfId="3" applyNumberFormat="1" applyFont="1" applyFill="1" applyBorder="1" applyAlignment="1">
      <alignment vertical="top"/>
    </xf>
    <xf numFmtId="169" fontId="14" fillId="3" borderId="12" xfId="1" applyNumberFormat="1" applyFont="1" applyFill="1" applyBorder="1" applyAlignment="1">
      <alignment vertical="top"/>
    </xf>
    <xf numFmtId="169" fontId="15" fillId="3" borderId="6" xfId="1" applyNumberFormat="1" applyFont="1" applyFill="1" applyBorder="1"/>
    <xf numFmtId="169" fontId="15" fillId="3" borderId="11" xfId="1" applyNumberFormat="1" applyFont="1" applyFill="1" applyBorder="1"/>
    <xf numFmtId="169" fontId="15" fillId="3" borderId="11" xfId="1" applyNumberFormat="1" applyFont="1" applyFill="1" applyBorder="1" applyAlignment="1">
      <alignment vertical="top"/>
    </xf>
    <xf numFmtId="165" fontId="15" fillId="3" borderId="10" xfId="5" applyNumberFormat="1" applyFont="1" applyFill="1" applyBorder="1"/>
    <xf numFmtId="165" fontId="15" fillId="3" borderId="9" xfId="5" applyNumberFormat="1" applyFont="1" applyFill="1" applyBorder="1"/>
    <xf numFmtId="169" fontId="15" fillId="3" borderId="10" xfId="1" applyNumberFormat="1" applyFont="1" applyFill="1" applyBorder="1"/>
    <xf numFmtId="169" fontId="15" fillId="3" borderId="9" xfId="1" applyNumberFormat="1" applyFont="1" applyFill="1" applyBorder="1"/>
    <xf numFmtId="168" fontId="7" fillId="3" borderId="1" xfId="3" applyNumberFormat="1" applyFont="1" applyFill="1" applyBorder="1" applyAlignment="1">
      <alignment vertical="top"/>
    </xf>
    <xf numFmtId="169" fontId="7" fillId="3" borderId="1" xfId="1" applyNumberFormat="1" applyFont="1" applyFill="1" applyBorder="1" applyAlignment="1">
      <alignment vertical="top"/>
    </xf>
    <xf numFmtId="169" fontId="7" fillId="3" borderId="6" xfId="1" applyNumberFormat="1" applyFont="1" applyFill="1" applyBorder="1" applyAlignment="1">
      <alignment vertical="top"/>
    </xf>
    <xf numFmtId="169" fontId="7" fillId="3" borderId="10" xfId="1" applyNumberFormat="1" applyFont="1" applyFill="1" applyBorder="1" applyAlignment="1">
      <alignment vertical="top"/>
    </xf>
    <xf numFmtId="169" fontId="7" fillId="3" borderId="5" xfId="1" applyNumberFormat="1" applyFont="1" applyFill="1" applyBorder="1" applyAlignment="1">
      <alignment vertical="top"/>
    </xf>
    <xf numFmtId="169" fontId="7" fillId="3" borderId="11" xfId="1" applyNumberFormat="1" applyFont="1" applyFill="1" applyBorder="1" applyAlignment="1">
      <alignment vertical="top"/>
    </xf>
    <xf numFmtId="168" fontId="7" fillId="3" borderId="7" xfId="3" applyNumberFormat="1" applyFont="1" applyFill="1" applyBorder="1" applyAlignment="1">
      <alignment vertical="top"/>
    </xf>
    <xf numFmtId="165" fontId="6" fillId="3" borderId="10" xfId="5" applyNumberFormat="1" applyFont="1" applyFill="1" applyBorder="1"/>
    <xf numFmtId="169" fontId="7" fillId="3" borderId="7" xfId="1" applyNumberFormat="1" applyFont="1" applyFill="1" applyBorder="1" applyAlignment="1">
      <alignment vertical="top"/>
    </xf>
    <xf numFmtId="169" fontId="6" fillId="3" borderId="10" xfId="1" applyNumberFormat="1" applyFont="1" applyFill="1" applyBorder="1"/>
    <xf numFmtId="169" fontId="7" fillId="3" borderId="9" xfId="1" applyNumberFormat="1" applyFont="1" applyFill="1" applyBorder="1" applyAlignment="1">
      <alignment vertical="top"/>
    </xf>
    <xf numFmtId="165" fontId="7" fillId="3" borderId="14" xfId="3" applyNumberFormat="1" applyFont="1" applyFill="1" applyBorder="1" applyAlignment="1">
      <alignment vertical="top"/>
    </xf>
    <xf numFmtId="165" fontId="7" fillId="3" borderId="13" xfId="5" applyNumberFormat="1" applyFont="1" applyFill="1" applyBorder="1"/>
    <xf numFmtId="169" fontId="7" fillId="3" borderId="2" xfId="1" applyNumberFormat="1" applyFont="1" applyFill="1" applyBorder="1" applyAlignment="1">
      <alignment vertical="top"/>
    </xf>
    <xf numFmtId="168" fontId="7" fillId="3" borderId="6" xfId="3" applyNumberFormat="1" applyFont="1" applyFill="1" applyBorder="1" applyAlignment="1">
      <alignment vertical="top"/>
    </xf>
    <xf numFmtId="169" fontId="6" fillId="3" borderId="6" xfId="1" applyNumberFormat="1" applyFont="1" applyFill="1" applyBorder="1" applyAlignment="1">
      <alignment vertical="top"/>
    </xf>
    <xf numFmtId="169" fontId="15" fillId="3" borderId="6" xfId="1" applyNumberFormat="1" applyFont="1" applyFill="1" applyBorder="1" applyAlignment="1">
      <alignment vertical="top"/>
    </xf>
    <xf numFmtId="168" fontId="7" fillId="3" borderId="1" xfId="3" applyNumberFormat="1" applyFont="1" applyFill="1" applyBorder="1" applyAlignment="1">
      <alignment vertical="top" wrapText="1"/>
    </xf>
    <xf numFmtId="165" fontId="7" fillId="3" borderId="2" xfId="3" applyNumberFormat="1" applyFont="1" applyFill="1" applyBorder="1" applyAlignment="1">
      <alignment vertical="top" wrapText="1"/>
    </xf>
    <xf numFmtId="165" fontId="7" fillId="3" borderId="10" xfId="3" applyNumberFormat="1" applyFont="1" applyFill="1" applyBorder="1" applyAlignment="1">
      <alignment vertical="top" wrapText="1"/>
    </xf>
    <xf numFmtId="169" fontId="7" fillId="3" borderId="1" xfId="1" applyNumberFormat="1" applyFont="1" applyFill="1" applyBorder="1" applyAlignment="1">
      <alignment vertical="top" wrapText="1"/>
    </xf>
    <xf numFmtId="169" fontId="7" fillId="3" borderId="2" xfId="1" applyNumberFormat="1" applyFont="1" applyFill="1" applyBorder="1" applyAlignment="1">
      <alignment vertical="top" wrapText="1"/>
    </xf>
    <xf numFmtId="169" fontId="7" fillId="3" borderId="10" xfId="1" applyNumberFormat="1" applyFont="1" applyFill="1" applyBorder="1" applyAlignment="1">
      <alignment vertical="top" wrapText="1"/>
    </xf>
    <xf numFmtId="168" fontId="7" fillId="3" borderId="12" xfId="6" applyNumberFormat="1" applyFont="1" applyFill="1" applyBorder="1" applyAlignment="1">
      <alignment vertical="top"/>
    </xf>
    <xf numFmtId="167" fontId="19" fillId="0" borderId="6" xfId="3" applyNumberFormat="1" applyFont="1" applyBorder="1" applyAlignment="1">
      <alignment vertical="top"/>
    </xf>
    <xf numFmtId="165" fontId="17" fillId="3" borderId="12" xfId="3" applyNumberFormat="1" applyFont="1" applyFill="1" applyBorder="1" applyAlignment="1">
      <alignment vertical="top"/>
    </xf>
    <xf numFmtId="165" fontId="19" fillId="3" borderId="6" xfId="5" applyNumberFormat="1" applyFont="1" applyFill="1" applyBorder="1"/>
    <xf numFmtId="165" fontId="19" fillId="3" borderId="11" xfId="5" applyNumberFormat="1" applyFont="1" applyFill="1" applyBorder="1"/>
    <xf numFmtId="165" fontId="19" fillId="3" borderId="11" xfId="3" applyNumberFormat="1" applyFont="1" applyFill="1" applyBorder="1" applyAlignment="1">
      <alignment vertical="top"/>
    </xf>
    <xf numFmtId="167" fontId="19" fillId="0" borderId="0" xfId="3" applyNumberFormat="1" applyFont="1"/>
    <xf numFmtId="168" fontId="17" fillId="3" borderId="2" xfId="3" applyNumberFormat="1" applyFont="1" applyFill="1" applyBorder="1" applyAlignment="1">
      <alignment vertical="top" wrapText="1"/>
    </xf>
    <xf numFmtId="165" fontId="17" fillId="3" borderId="6" xfId="3" applyNumberFormat="1" applyFont="1" applyFill="1" applyBorder="1" applyAlignment="1">
      <alignment vertical="top" wrapText="1"/>
    </xf>
    <xf numFmtId="0" fontId="19" fillId="0" borderId="0" xfId="3" applyFont="1"/>
    <xf numFmtId="169" fontId="17" fillId="3" borderId="12" xfId="1" applyNumberFormat="1" applyFont="1" applyFill="1" applyBorder="1" applyAlignment="1">
      <alignment vertical="top"/>
    </xf>
    <xf numFmtId="169" fontId="17" fillId="3" borderId="10" xfId="1" applyNumberFormat="1" applyFont="1" applyFill="1" applyBorder="1" applyAlignment="1">
      <alignment vertical="top" wrapText="1"/>
    </xf>
    <xf numFmtId="169" fontId="17" fillId="3" borderId="6" xfId="1" applyNumberFormat="1" applyFont="1" applyFill="1" applyBorder="1" applyAlignment="1">
      <alignment vertical="top"/>
    </xf>
    <xf numFmtId="168" fontId="8" fillId="3" borderId="2" xfId="3" applyNumberFormat="1" applyFont="1" applyFill="1" applyBorder="1"/>
    <xf numFmtId="169" fontId="8" fillId="3" borderId="2" xfId="1" applyNumberFormat="1" applyFont="1" applyFill="1" applyBorder="1"/>
    <xf numFmtId="168" fontId="7" fillId="3" borderId="15" xfId="3" applyNumberFormat="1" applyFont="1" applyFill="1" applyBorder="1"/>
    <xf numFmtId="167" fontId="7" fillId="3" borderId="15" xfId="3" applyNumberFormat="1" applyFont="1" applyFill="1" applyBorder="1"/>
    <xf numFmtId="167" fontId="8" fillId="3" borderId="15" xfId="3" applyNumberFormat="1" applyFont="1" applyFill="1" applyBorder="1"/>
    <xf numFmtId="169" fontId="7" fillId="3" borderId="15" xfId="1" applyNumberFormat="1" applyFont="1" applyFill="1" applyBorder="1"/>
    <xf numFmtId="169" fontId="8" fillId="3" borderId="15" xfId="1" applyNumberFormat="1" applyFont="1" applyFill="1" applyBorder="1"/>
    <xf numFmtId="169" fontId="7" fillId="3" borderId="13" xfId="1" applyNumberFormat="1" applyFont="1" applyFill="1" applyBorder="1"/>
    <xf numFmtId="167" fontId="6" fillId="0" borderId="12" xfId="3" applyNumberFormat="1" applyFont="1" applyBorder="1" applyAlignment="1">
      <alignment vertical="top"/>
    </xf>
    <xf numFmtId="165" fontId="6" fillId="3" borderId="12" xfId="5" applyNumberFormat="1" applyFont="1" applyFill="1" applyBorder="1"/>
    <xf numFmtId="169" fontId="6" fillId="3" borderId="12" xfId="1" applyNumberFormat="1" applyFont="1" applyFill="1" applyBorder="1"/>
    <xf numFmtId="167" fontId="6" fillId="0" borderId="7" xfId="3" applyNumberFormat="1" applyFont="1" applyBorder="1" applyAlignment="1">
      <alignment vertical="top"/>
    </xf>
    <xf numFmtId="165" fontId="6" fillId="3" borderId="9" xfId="5" applyNumberFormat="1" applyFont="1" applyFill="1" applyBorder="1"/>
    <xf numFmtId="165" fontId="6" fillId="3" borderId="9" xfId="3" applyNumberFormat="1" applyFont="1" applyFill="1" applyBorder="1" applyAlignment="1">
      <alignment vertical="top"/>
    </xf>
    <xf numFmtId="165" fontId="6" fillId="3" borderId="7" xfId="5" applyNumberFormat="1" applyFont="1" applyFill="1" applyBorder="1"/>
    <xf numFmtId="169" fontId="6" fillId="3" borderId="7" xfId="1" applyNumberFormat="1" applyFont="1" applyFill="1" applyBorder="1"/>
    <xf numFmtId="169" fontId="6" fillId="3" borderId="10" xfId="1" applyNumberFormat="1" applyFont="1" applyFill="1" applyBorder="1" applyAlignment="1">
      <alignment vertical="top"/>
    </xf>
    <xf numFmtId="167" fontId="8" fillId="3" borderId="1" xfId="3" applyNumberFormat="1" applyFont="1" applyFill="1" applyBorder="1"/>
    <xf numFmtId="168" fontId="7" fillId="3" borderId="13" xfId="3" applyNumberFormat="1" applyFont="1" applyFill="1" applyBorder="1"/>
    <xf numFmtId="169" fontId="7" fillId="3" borderId="10" xfId="1" applyNumberFormat="1" applyFont="1" applyFill="1" applyBorder="1"/>
    <xf numFmtId="169" fontId="8" fillId="3" borderId="1" xfId="1" applyNumberFormat="1" applyFont="1" applyFill="1" applyBorder="1"/>
    <xf numFmtId="169" fontId="7" fillId="3" borderId="1" xfId="1" applyNumberFormat="1" applyFont="1" applyFill="1" applyBorder="1"/>
    <xf numFmtId="0" fontId="17" fillId="0" borderId="14" xfId="3" applyFont="1" applyBorder="1"/>
    <xf numFmtId="167" fontId="19" fillId="0" borderId="4" xfId="3" applyNumberFormat="1" applyFont="1" applyBorder="1"/>
    <xf numFmtId="167" fontId="19" fillId="0" borderId="15" xfId="3" applyNumberFormat="1" applyFont="1" applyBorder="1"/>
    <xf numFmtId="167" fontId="19" fillId="0" borderId="13" xfId="3" applyNumberFormat="1" applyFont="1" applyBorder="1"/>
    <xf numFmtId="166" fontId="19" fillId="0" borderId="12" xfId="3" applyNumberFormat="1" applyFont="1" applyBorder="1" applyAlignment="1">
      <alignment vertical="top"/>
    </xf>
    <xf numFmtId="167" fontId="19" fillId="3" borderId="2" xfId="3" applyNumberFormat="1" applyFont="1" applyFill="1" applyBorder="1" applyAlignment="1">
      <alignment vertical="top"/>
    </xf>
    <xf numFmtId="167" fontId="17" fillId="3" borderId="2" xfId="3" applyNumberFormat="1" applyFont="1" applyFill="1" applyBorder="1" applyAlignment="1">
      <alignment vertical="top"/>
    </xf>
    <xf numFmtId="167" fontId="19" fillId="3" borderId="6" xfId="3" applyNumberFormat="1" applyFont="1" applyFill="1" applyBorder="1" applyAlignment="1">
      <alignment vertical="top"/>
    </xf>
    <xf numFmtId="167" fontId="17" fillId="3" borderId="6" xfId="3" applyNumberFormat="1" applyFont="1" applyFill="1" applyBorder="1" applyAlignment="1">
      <alignment vertical="top"/>
    </xf>
    <xf numFmtId="167" fontId="19" fillId="3" borderId="10" xfId="3" applyNumberFormat="1" applyFont="1" applyFill="1" applyBorder="1" applyAlignment="1">
      <alignment vertical="top"/>
    </xf>
    <xf numFmtId="167" fontId="17" fillId="3" borderId="10" xfId="3" applyNumberFormat="1" applyFont="1" applyFill="1" applyBorder="1" applyAlignment="1">
      <alignment vertical="top"/>
    </xf>
    <xf numFmtId="166" fontId="17" fillId="0" borderId="1" xfId="3" applyNumberFormat="1" applyFont="1" applyBorder="1" applyAlignment="1">
      <alignment vertical="top"/>
    </xf>
    <xf numFmtId="167" fontId="17" fillId="3" borderId="9" xfId="3" applyNumberFormat="1" applyFont="1" applyFill="1" applyBorder="1"/>
    <xf numFmtId="167" fontId="17" fillId="3" borderId="13" xfId="3" applyNumberFormat="1" applyFont="1" applyFill="1" applyBorder="1"/>
    <xf numFmtId="167" fontId="17" fillId="3" borderId="1" xfId="3" applyNumberFormat="1" applyFont="1" applyFill="1" applyBorder="1"/>
    <xf numFmtId="167" fontId="18" fillId="3" borderId="1" xfId="3" applyNumberFormat="1" applyFont="1" applyFill="1" applyBorder="1"/>
    <xf numFmtId="0" fontId="18" fillId="0" borderId="1" xfId="3" applyFont="1" applyBorder="1" applyAlignment="1">
      <alignment wrapText="1"/>
    </xf>
    <xf numFmtId="165" fontId="18" fillId="3" borderId="1" xfId="3" applyNumberFormat="1" applyFont="1" applyFill="1" applyBorder="1"/>
    <xf numFmtId="170" fontId="7" fillId="0" borderId="0" xfId="3" applyNumberFormat="1" applyFont="1"/>
    <xf numFmtId="167" fontId="7" fillId="3" borderId="3" xfId="3" applyNumberFormat="1" applyFont="1" applyFill="1" applyBorder="1" applyAlignment="1">
      <alignment horizontal="center"/>
    </xf>
    <xf numFmtId="167" fontId="6" fillId="3" borderId="4" xfId="3" applyNumberFormat="1" applyFont="1" applyFill="1" applyBorder="1" applyAlignment="1">
      <alignment horizontal="center"/>
    </xf>
    <xf numFmtId="167" fontId="8" fillId="3" borderId="4" xfId="3" applyNumberFormat="1" applyFont="1" applyFill="1" applyBorder="1" applyAlignment="1">
      <alignment horizontal="center"/>
    </xf>
    <xf numFmtId="167" fontId="6" fillId="3" borderId="5" xfId="3" applyNumberFormat="1" applyFont="1" applyFill="1" applyBorder="1" applyAlignment="1">
      <alignment horizontal="center"/>
    </xf>
    <xf numFmtId="167" fontId="6" fillId="0" borderId="0" xfId="3" applyNumberFormat="1" applyFont="1" applyAlignment="1">
      <alignment horizontal="left"/>
    </xf>
    <xf numFmtId="167" fontId="7" fillId="3" borderId="3" xfId="3" applyNumberFormat="1" applyFont="1" applyFill="1" applyBorder="1" applyAlignment="1">
      <alignment vertical="top"/>
    </xf>
    <xf numFmtId="167" fontId="6" fillId="3" borderId="2" xfId="5" applyNumberFormat="1" applyFont="1" applyFill="1" applyBorder="1"/>
    <xf numFmtId="167" fontId="6" fillId="3" borderId="5" xfId="5" applyNumberFormat="1" applyFont="1" applyFill="1" applyBorder="1"/>
    <xf numFmtId="167" fontId="6" fillId="3" borderId="5" xfId="3" applyNumberFormat="1" applyFont="1" applyFill="1" applyBorder="1" applyAlignment="1">
      <alignment vertical="top"/>
    </xf>
    <xf numFmtId="171" fontId="7" fillId="3" borderId="3" xfId="1" applyNumberFormat="1" applyFont="1" applyFill="1" applyBorder="1" applyAlignment="1">
      <alignment vertical="top"/>
    </xf>
    <xf numFmtId="171" fontId="6" fillId="3" borderId="2" xfId="1" applyNumberFormat="1" applyFont="1" applyFill="1" applyBorder="1"/>
    <xf numFmtId="171" fontId="6" fillId="3" borderId="5" xfId="1" applyNumberFormat="1" applyFont="1" applyFill="1" applyBorder="1"/>
    <xf numFmtId="171" fontId="6" fillId="3" borderId="5" xfId="1" applyNumberFormat="1" applyFont="1" applyFill="1" applyBorder="1" applyAlignment="1">
      <alignment vertical="top"/>
    </xf>
    <xf numFmtId="167" fontId="7" fillId="3" borderId="12" xfId="3" applyNumberFormat="1" applyFont="1" applyFill="1" applyBorder="1" applyAlignment="1">
      <alignment vertical="top"/>
    </xf>
    <xf numFmtId="167" fontId="6" fillId="3" borderId="6" xfId="5" applyNumberFormat="1" applyFont="1" applyFill="1" applyBorder="1"/>
    <xf numFmtId="167" fontId="6" fillId="3" borderId="11" xfId="5" applyNumberFormat="1" applyFont="1" applyFill="1" applyBorder="1"/>
    <xf numFmtId="167" fontId="6" fillId="3" borderId="11" xfId="3" applyNumberFormat="1" applyFont="1" applyFill="1" applyBorder="1" applyAlignment="1">
      <alignment vertical="top"/>
    </xf>
    <xf numFmtId="171" fontId="7" fillId="3" borderId="12" xfId="1" applyNumberFormat="1" applyFont="1" applyFill="1" applyBorder="1" applyAlignment="1">
      <alignment vertical="top"/>
    </xf>
    <xf numFmtId="171" fontId="6" fillId="3" borderId="6" xfId="1" applyNumberFormat="1" applyFont="1" applyFill="1" applyBorder="1"/>
    <xf numFmtId="171" fontId="6" fillId="3" borderId="11" xfId="1" applyNumberFormat="1" applyFont="1" applyFill="1" applyBorder="1"/>
    <xf numFmtId="171" fontId="6" fillId="3" borderId="11" xfId="1" applyNumberFormat="1" applyFont="1" applyFill="1" applyBorder="1" applyAlignment="1">
      <alignment vertical="top"/>
    </xf>
    <xf numFmtId="167" fontId="14" fillId="3" borderId="12" xfId="3" applyNumberFormat="1" applyFont="1" applyFill="1" applyBorder="1" applyAlignment="1">
      <alignment vertical="top"/>
    </xf>
    <xf numFmtId="167" fontId="15" fillId="3" borderId="6" xfId="5" applyNumberFormat="1" applyFont="1" applyFill="1" applyBorder="1"/>
    <xf numFmtId="167" fontId="15" fillId="3" borderId="11" xfId="5" applyNumberFormat="1" applyFont="1" applyFill="1" applyBorder="1"/>
    <xf numFmtId="167" fontId="15" fillId="3" borderId="11" xfId="3" applyNumberFormat="1" applyFont="1" applyFill="1" applyBorder="1" applyAlignment="1">
      <alignment vertical="top"/>
    </xf>
    <xf numFmtId="171" fontId="14" fillId="3" borderId="12" xfId="1" applyNumberFormat="1" applyFont="1" applyFill="1" applyBorder="1" applyAlignment="1">
      <alignment vertical="top"/>
    </xf>
    <xf numFmtId="171" fontId="15" fillId="3" borderId="6" xfId="1" applyNumberFormat="1" applyFont="1" applyFill="1" applyBorder="1"/>
    <xf numFmtId="171" fontId="15" fillId="3" borderId="11" xfId="1" applyNumberFormat="1" applyFont="1" applyFill="1" applyBorder="1"/>
    <xf numFmtId="171" fontId="15" fillId="3" borderId="11" xfId="1" applyNumberFormat="1" applyFont="1" applyFill="1" applyBorder="1" applyAlignment="1">
      <alignment vertical="top"/>
    </xf>
    <xf numFmtId="167" fontId="15" fillId="3" borderId="10" xfId="5" applyNumberFormat="1" applyFont="1" applyFill="1" applyBorder="1"/>
    <xf numFmtId="167" fontId="15" fillId="3" borderId="9" xfId="5" applyNumberFormat="1" applyFont="1" applyFill="1" applyBorder="1"/>
    <xf numFmtId="171" fontId="15" fillId="3" borderId="10" xfId="1" applyNumberFormat="1" applyFont="1" applyFill="1" applyBorder="1"/>
    <xf numFmtId="171" fontId="15" fillId="3" borderId="9" xfId="1" applyNumberFormat="1" applyFont="1" applyFill="1" applyBorder="1"/>
    <xf numFmtId="167" fontId="7" fillId="3" borderId="1" xfId="3" applyNumberFormat="1" applyFont="1" applyFill="1" applyBorder="1" applyAlignment="1">
      <alignment vertical="top"/>
    </xf>
    <xf numFmtId="167" fontId="7" fillId="3" borderId="10" xfId="3" applyNumberFormat="1" applyFont="1" applyFill="1" applyBorder="1" applyAlignment="1">
      <alignment vertical="top"/>
    </xf>
    <xf numFmtId="171" fontId="7" fillId="3" borderId="1" xfId="1" applyNumberFormat="1" applyFont="1" applyFill="1" applyBorder="1" applyAlignment="1">
      <alignment vertical="top"/>
    </xf>
    <xf numFmtId="171" fontId="7" fillId="3" borderId="6" xfId="1" applyNumberFormat="1" applyFont="1" applyFill="1" applyBorder="1" applyAlignment="1">
      <alignment vertical="top"/>
    </xf>
    <xf numFmtId="171" fontId="7" fillId="3" borderId="10" xfId="1" applyNumberFormat="1" applyFont="1" applyFill="1" applyBorder="1" applyAlignment="1">
      <alignment vertical="top"/>
    </xf>
    <xf numFmtId="170" fontId="7" fillId="3" borderId="6" xfId="3" applyNumberFormat="1" applyFont="1" applyFill="1" applyBorder="1" applyAlignment="1">
      <alignment vertical="top"/>
    </xf>
    <xf numFmtId="167" fontId="7" fillId="3" borderId="5" xfId="3" applyNumberFormat="1" applyFont="1" applyFill="1" applyBorder="1" applyAlignment="1">
      <alignment vertical="top"/>
    </xf>
    <xf numFmtId="171" fontId="7" fillId="3" borderId="5" xfId="1" applyNumberFormat="1" applyFont="1" applyFill="1" applyBorder="1" applyAlignment="1">
      <alignment vertical="top"/>
    </xf>
    <xf numFmtId="167" fontId="7" fillId="3" borderId="11" xfId="3" applyNumberFormat="1" applyFont="1" applyFill="1" applyBorder="1" applyAlignment="1">
      <alignment vertical="top"/>
    </xf>
    <xf numFmtId="171" fontId="7" fillId="3" borderId="11" xfId="1" applyNumberFormat="1" applyFont="1" applyFill="1" applyBorder="1" applyAlignment="1">
      <alignment vertical="top"/>
    </xf>
    <xf numFmtId="167" fontId="7" fillId="3" borderId="7" xfId="3" applyNumberFormat="1" applyFont="1" applyFill="1" applyBorder="1" applyAlignment="1">
      <alignment vertical="top"/>
    </xf>
    <xf numFmtId="167" fontId="6" fillId="3" borderId="10" xfId="5" applyNumberFormat="1" applyFont="1" applyFill="1" applyBorder="1"/>
    <xf numFmtId="167" fontId="7" fillId="3" borderId="9" xfId="3" applyNumberFormat="1" applyFont="1" applyFill="1" applyBorder="1" applyAlignment="1">
      <alignment vertical="top"/>
    </xf>
    <xf numFmtId="171" fontId="7" fillId="3" borderId="7" xfId="1" applyNumberFormat="1" applyFont="1" applyFill="1" applyBorder="1" applyAlignment="1">
      <alignment vertical="top"/>
    </xf>
    <xf numFmtId="171" fontId="6" fillId="3" borderId="10" xfId="1" applyNumberFormat="1" applyFont="1" applyFill="1" applyBorder="1"/>
    <xf numFmtId="171" fontId="7" fillId="3" borderId="9" xfId="1" applyNumberFormat="1" applyFont="1" applyFill="1" applyBorder="1" applyAlignment="1">
      <alignment vertical="top"/>
    </xf>
    <xf numFmtId="171" fontId="7" fillId="3" borderId="2" xfId="1" applyNumberFormat="1" applyFont="1" applyFill="1" applyBorder="1" applyAlignment="1">
      <alignment vertical="top"/>
    </xf>
    <xf numFmtId="167" fontId="6" fillId="3" borderId="6" xfId="3" applyNumberFormat="1" applyFont="1" applyFill="1" applyBorder="1" applyAlignment="1">
      <alignment vertical="top"/>
    </xf>
    <xf numFmtId="171" fontId="6" fillId="3" borderId="6" xfId="1" applyNumberFormat="1" applyFont="1" applyFill="1" applyBorder="1" applyAlignment="1">
      <alignment vertical="top"/>
    </xf>
    <xf numFmtId="167" fontId="15" fillId="3" borderId="6" xfId="3" applyNumberFormat="1" applyFont="1" applyFill="1" applyBorder="1" applyAlignment="1">
      <alignment vertical="top"/>
    </xf>
    <xf numFmtId="171" fontId="15" fillId="3" borderId="6" xfId="1" applyNumberFormat="1" applyFont="1" applyFill="1" applyBorder="1" applyAlignment="1">
      <alignment vertical="top"/>
    </xf>
    <xf numFmtId="167" fontId="7" fillId="3" borderId="1" xfId="3" applyNumberFormat="1" applyFont="1" applyFill="1" applyBorder="1" applyAlignment="1">
      <alignment vertical="top" wrapText="1"/>
    </xf>
    <xf numFmtId="167" fontId="7" fillId="3" borderId="2" xfId="3" applyNumberFormat="1" applyFont="1" applyFill="1" applyBorder="1" applyAlignment="1">
      <alignment vertical="top" wrapText="1"/>
    </xf>
    <xf numFmtId="167" fontId="7" fillId="3" borderId="10" xfId="3" applyNumberFormat="1" applyFont="1" applyFill="1" applyBorder="1" applyAlignment="1">
      <alignment vertical="top" wrapText="1"/>
    </xf>
    <xf numFmtId="171" fontId="7" fillId="3" borderId="1" xfId="1" applyNumberFormat="1" applyFont="1" applyFill="1" applyBorder="1" applyAlignment="1">
      <alignment vertical="top" wrapText="1"/>
    </xf>
    <xf numFmtId="171" fontId="7" fillId="3" borderId="2" xfId="1" applyNumberFormat="1" applyFont="1" applyFill="1" applyBorder="1" applyAlignment="1">
      <alignment vertical="top" wrapText="1"/>
    </xf>
    <xf numFmtId="171" fontId="7" fillId="3" borderId="10" xfId="1" applyNumberFormat="1" applyFont="1" applyFill="1" applyBorder="1" applyAlignment="1">
      <alignment vertical="top" wrapText="1"/>
    </xf>
    <xf numFmtId="167" fontId="7" fillId="3" borderId="12" xfId="6" applyNumberFormat="1" applyFont="1" applyFill="1" applyBorder="1" applyAlignment="1">
      <alignment vertical="top"/>
    </xf>
    <xf numFmtId="167" fontId="6" fillId="3" borderId="6" xfId="6" applyNumberFormat="1" applyFill="1" applyBorder="1" applyAlignment="1">
      <alignment vertical="top"/>
    </xf>
    <xf numFmtId="167" fontId="19" fillId="0" borderId="0" xfId="3" applyNumberFormat="1" applyFont="1" applyAlignment="1">
      <alignment horizontal="left"/>
    </xf>
    <xf numFmtId="167" fontId="17" fillId="3" borderId="12" xfId="6" applyNumberFormat="1" applyFont="1" applyFill="1" applyBorder="1" applyAlignment="1">
      <alignment vertical="top"/>
    </xf>
    <xf numFmtId="167" fontId="19" fillId="3" borderId="6" xfId="5" applyNumberFormat="1" applyFont="1" applyFill="1" applyBorder="1"/>
    <xf numFmtId="167" fontId="19" fillId="3" borderId="6" xfId="6" applyNumberFormat="1" applyFont="1" applyFill="1" applyBorder="1" applyAlignment="1">
      <alignment vertical="top"/>
    </xf>
    <xf numFmtId="171" fontId="17" fillId="3" borderId="12" xfId="1" applyNumberFormat="1" applyFont="1" applyFill="1" applyBorder="1" applyAlignment="1">
      <alignment vertical="top"/>
    </xf>
    <xf numFmtId="171" fontId="19" fillId="3" borderId="6" xfId="1" applyNumberFormat="1" applyFont="1" applyFill="1" applyBorder="1"/>
    <xf numFmtId="171" fontId="19" fillId="3" borderId="6" xfId="1" applyNumberFormat="1" applyFont="1" applyFill="1" applyBorder="1" applyAlignment="1">
      <alignment vertical="top"/>
    </xf>
    <xf numFmtId="167" fontId="8" fillId="3" borderId="2" xfId="3" applyNumberFormat="1" applyFont="1" applyFill="1" applyBorder="1"/>
    <xf numFmtId="171" fontId="8" fillId="3" borderId="2" xfId="1" applyNumberFormat="1" applyFont="1" applyFill="1" applyBorder="1"/>
    <xf numFmtId="171" fontId="7" fillId="3" borderId="15" xfId="1" applyNumberFormat="1" applyFont="1" applyFill="1" applyBorder="1"/>
    <xf numFmtId="171" fontId="8" fillId="3" borderId="15" xfId="1" applyNumberFormat="1" applyFont="1" applyFill="1" applyBorder="1"/>
    <xf numFmtId="171" fontId="7" fillId="3" borderId="13" xfId="1" applyNumberFormat="1" applyFont="1" applyFill="1" applyBorder="1"/>
    <xf numFmtId="167" fontId="6" fillId="3" borderId="12" xfId="5" applyNumberFormat="1" applyFont="1" applyFill="1" applyBorder="1"/>
    <xf numFmtId="167" fontId="6" fillId="3" borderId="6" xfId="5" applyNumberFormat="1" applyFont="1" applyFill="1" applyBorder="1" applyAlignment="1">
      <alignment vertical="top"/>
    </xf>
    <xf numFmtId="171" fontId="6" fillId="3" borderId="12" xfId="1" applyNumberFormat="1" applyFont="1" applyFill="1" applyBorder="1"/>
    <xf numFmtId="167" fontId="6" fillId="3" borderId="7" xfId="5" applyNumberFormat="1" applyFont="1" applyFill="1" applyBorder="1"/>
    <xf numFmtId="167" fontId="6" fillId="3" borderId="10" xfId="5" applyNumberFormat="1" applyFont="1" applyFill="1" applyBorder="1" applyAlignment="1">
      <alignment vertical="top"/>
    </xf>
    <xf numFmtId="171" fontId="6" fillId="3" borderId="7" xfId="1" applyNumberFormat="1" applyFont="1" applyFill="1" applyBorder="1"/>
    <xf numFmtId="171" fontId="6" fillId="3" borderId="10" xfId="1" applyNumberFormat="1" applyFont="1" applyFill="1" applyBorder="1" applyAlignment="1">
      <alignment vertical="top"/>
    </xf>
    <xf numFmtId="171" fontId="7" fillId="3" borderId="10" xfId="1" applyNumberFormat="1" applyFont="1" applyFill="1" applyBorder="1"/>
    <xf numFmtId="171" fontId="8" fillId="3" borderId="1" xfId="1" applyNumberFormat="1" applyFont="1" applyFill="1" applyBorder="1"/>
    <xf numFmtId="171" fontId="7" fillId="3" borderId="1" xfId="1" applyNumberFormat="1" applyFont="1" applyFill="1" applyBorder="1"/>
    <xf numFmtId="0" fontId="8" fillId="3" borderId="12" xfId="3" applyFont="1" applyFill="1" applyBorder="1" applyAlignment="1">
      <alignment horizontal="center"/>
    </xf>
    <xf numFmtId="167" fontId="20" fillId="0" borderId="0" xfId="3" applyNumberFormat="1" applyFont="1" applyAlignment="1">
      <alignment horizontal="right"/>
    </xf>
    <xf numFmtId="167" fontId="7" fillId="3" borderId="3" xfId="3" applyNumberFormat="1" applyFont="1" applyFill="1" applyBorder="1" applyAlignment="1">
      <alignment horizontal="centerContinuous"/>
    </xf>
    <xf numFmtId="167" fontId="6" fillId="3" borderId="4" xfId="3" applyNumberFormat="1" applyFont="1" applyFill="1" applyBorder="1" applyAlignment="1">
      <alignment horizontal="centerContinuous"/>
    </xf>
    <xf numFmtId="167" fontId="8" fillId="3" borderId="4" xfId="3" applyNumberFormat="1" applyFont="1" applyFill="1" applyBorder="1" applyAlignment="1">
      <alignment horizontal="centerContinuous"/>
    </xf>
    <xf numFmtId="167" fontId="6" fillId="3" borderId="5" xfId="3" applyNumberFormat="1" applyFont="1" applyFill="1" applyBorder="1" applyAlignment="1">
      <alignment horizontal="centerContinuous"/>
    </xf>
    <xf numFmtId="0" fontId="8" fillId="3" borderId="10" xfId="3" applyFont="1" applyFill="1" applyBorder="1" applyAlignment="1">
      <alignment horizontal="center"/>
    </xf>
    <xf numFmtId="0" fontId="8" fillId="3" borderId="8" xfId="3" applyFont="1" applyFill="1" applyBorder="1" applyAlignment="1">
      <alignment horizontal="center"/>
    </xf>
    <xf numFmtId="0" fontId="8" fillId="3" borderId="9" xfId="3" applyFont="1" applyFill="1" applyBorder="1" applyAlignment="1">
      <alignment horizontal="center"/>
    </xf>
    <xf numFmtId="167" fontId="8" fillId="3" borderId="9" xfId="3" applyNumberFormat="1" applyFont="1" applyFill="1" applyBorder="1" applyAlignment="1">
      <alignment horizontal="center" wrapText="1"/>
    </xf>
    <xf numFmtId="167" fontId="6" fillId="3" borderId="2" xfId="3" applyNumberFormat="1" applyFont="1" applyFill="1" applyBorder="1" applyAlignment="1">
      <alignment vertical="top"/>
    </xf>
    <xf numFmtId="167" fontId="14" fillId="3" borderId="6" xfId="3" applyNumberFormat="1" applyFont="1" applyFill="1" applyBorder="1" applyAlignment="1">
      <alignment vertical="top"/>
    </xf>
    <xf numFmtId="167" fontId="7" fillId="3" borderId="0" xfId="3" applyNumberFormat="1" applyFont="1" applyFill="1" applyAlignment="1">
      <alignment vertical="top"/>
    </xf>
    <xf numFmtId="167" fontId="6" fillId="3" borderId="0" xfId="3" applyNumberFormat="1" applyFont="1" applyFill="1" applyAlignment="1">
      <alignment vertical="top"/>
    </xf>
    <xf numFmtId="167" fontId="14" fillId="3" borderId="0" xfId="3" applyNumberFormat="1" applyFont="1" applyFill="1" applyAlignment="1">
      <alignment vertical="top"/>
    </xf>
    <xf numFmtId="167" fontId="15" fillId="3" borderId="0" xfId="3" applyNumberFormat="1" applyFont="1" applyFill="1" applyAlignment="1">
      <alignment vertical="top"/>
    </xf>
    <xf numFmtId="167" fontId="7" fillId="3" borderId="0" xfId="6" applyNumberFormat="1" applyFont="1" applyFill="1" applyAlignment="1">
      <alignment vertical="top"/>
    </xf>
    <xf numFmtId="167" fontId="6" fillId="3" borderId="0" xfId="6" applyNumberFormat="1" applyFill="1" applyAlignment="1">
      <alignment vertical="top"/>
    </xf>
    <xf numFmtId="0" fontId="8" fillId="0" borderId="1" xfId="3" applyFont="1" applyBorder="1"/>
    <xf numFmtId="172" fontId="8" fillId="3" borderId="1" xfId="3" applyNumberFormat="1" applyFont="1" applyFill="1" applyBorder="1"/>
    <xf numFmtId="173" fontId="6" fillId="0" borderId="0" xfId="3" applyNumberFormat="1" applyFont="1"/>
    <xf numFmtId="0" fontId="13" fillId="0" borderId="0" xfId="3" applyFont="1" applyAlignment="1">
      <alignment horizontal="center" vertical="center"/>
    </xf>
    <xf numFmtId="0" fontId="13" fillId="0" borderId="3" xfId="3" applyFont="1" applyBorder="1"/>
    <xf numFmtId="0" fontId="6" fillId="0" borderId="12" xfId="3" applyFont="1" applyBorder="1"/>
    <xf numFmtId="0" fontId="8" fillId="0" borderId="12" xfId="3" applyFont="1" applyBorder="1"/>
    <xf numFmtId="0" fontId="8" fillId="6" borderId="7" xfId="3" applyFont="1" applyFill="1" applyBorder="1" applyAlignment="1">
      <alignment horizontal="center"/>
    </xf>
    <xf numFmtId="0" fontId="8" fillId="6" borderId="6" xfId="3" applyFont="1" applyFill="1" applyBorder="1" applyAlignment="1">
      <alignment horizontal="center"/>
    </xf>
    <xf numFmtId="0" fontId="21" fillId="0" borderId="6" xfId="3" applyFont="1" applyBorder="1"/>
    <xf numFmtId="0" fontId="21" fillId="0" borderId="13" xfId="3" applyFont="1" applyBorder="1" applyAlignment="1">
      <alignment horizontal="center"/>
    </xf>
    <xf numFmtId="165" fontId="6" fillId="7" borderId="13" xfId="3" applyNumberFormat="1" applyFont="1" applyFill="1" applyBorder="1" applyAlignment="1">
      <alignment vertical="top"/>
    </xf>
    <xf numFmtId="165" fontId="6" fillId="7" borderId="1" xfId="3" applyNumberFormat="1" applyFont="1" applyFill="1" applyBorder="1" applyAlignment="1">
      <alignment vertical="top"/>
    </xf>
    <xf numFmtId="165" fontId="7" fillId="7" borderId="1" xfId="3" applyNumberFormat="1" applyFont="1" applyFill="1" applyBorder="1" applyAlignment="1">
      <alignment vertical="top"/>
    </xf>
    <xf numFmtId="165" fontId="6" fillId="7" borderId="2" xfId="3" applyNumberFormat="1" applyFont="1" applyFill="1" applyBorder="1" applyAlignment="1">
      <alignment vertical="top"/>
    </xf>
    <xf numFmtId="165" fontId="6" fillId="0" borderId="1" xfId="3" applyNumberFormat="1" applyFont="1" applyBorder="1" applyAlignment="1">
      <alignment vertical="top"/>
    </xf>
    <xf numFmtId="174" fontId="7" fillId="6" borderId="1" xfId="3" applyNumberFormat="1" applyFont="1" applyFill="1" applyBorder="1" applyAlignment="1">
      <alignment horizontal="right"/>
    </xf>
    <xf numFmtId="0" fontId="22" fillId="0" borderId="6" xfId="3" applyFont="1" applyBorder="1" applyAlignment="1">
      <alignment vertical="center"/>
    </xf>
    <xf numFmtId="1" fontId="23" fillId="0" borderId="2" xfId="7" applyNumberFormat="1" applyFont="1" applyBorder="1" applyAlignment="1">
      <alignment horizontal="center" vertical="center"/>
    </xf>
    <xf numFmtId="174" fontId="24" fillId="6" borderId="5" xfId="3" applyNumberFormat="1" applyFont="1" applyFill="1" applyBorder="1" applyAlignment="1">
      <alignment horizontal="right" vertical="center"/>
    </xf>
    <xf numFmtId="174" fontId="24" fillId="6" borderId="2" xfId="3" applyNumberFormat="1" applyFont="1" applyFill="1" applyBorder="1" applyAlignment="1">
      <alignment horizontal="right" vertical="center"/>
    </xf>
    <xf numFmtId="174" fontId="25" fillId="6" borderId="2" xfId="3" applyNumberFormat="1" applyFont="1" applyFill="1" applyBorder="1" applyAlignment="1">
      <alignment horizontal="right" vertical="center"/>
    </xf>
    <xf numFmtId="1" fontId="23" fillId="0" borderId="6" xfId="7" applyNumberFormat="1" applyFont="1" applyBorder="1" applyAlignment="1">
      <alignment horizontal="center" vertical="center"/>
    </xf>
    <xf numFmtId="174" fontId="24" fillId="6" borderId="11" xfId="3" applyNumberFormat="1" applyFont="1" applyFill="1" applyBorder="1" applyAlignment="1">
      <alignment horizontal="right" vertical="center"/>
    </xf>
    <xf numFmtId="174" fontId="24" fillId="6" borderId="6" xfId="3" applyNumberFormat="1" applyFont="1" applyFill="1" applyBorder="1" applyAlignment="1">
      <alignment horizontal="right" vertical="center"/>
    </xf>
    <xf numFmtId="174" fontId="25" fillId="6" borderId="6" xfId="3" applyNumberFormat="1" applyFont="1" applyFill="1" applyBorder="1" applyAlignment="1">
      <alignment horizontal="right" vertical="center"/>
    </xf>
    <xf numFmtId="1" fontId="23" fillId="0" borderId="10" xfId="7" applyNumberFormat="1" applyFont="1" applyBorder="1" applyAlignment="1">
      <alignment horizontal="center" vertical="center"/>
    </xf>
    <xf numFmtId="174" fontId="24" fillId="6" borderId="9" xfId="3" applyNumberFormat="1" applyFont="1" applyFill="1" applyBorder="1" applyAlignment="1">
      <alignment horizontal="right" vertical="center"/>
    </xf>
    <xf numFmtId="174" fontId="25" fillId="6" borderId="10" xfId="3" applyNumberFormat="1" applyFont="1" applyFill="1" applyBorder="1" applyAlignment="1">
      <alignment horizontal="right" vertical="center"/>
    </xf>
    <xf numFmtId="0" fontId="22" fillId="0" borderId="12" xfId="3" applyFont="1" applyBorder="1" applyAlignment="1">
      <alignment vertical="center"/>
    </xf>
    <xf numFmtId="174" fontId="24" fillId="0" borderId="2" xfId="3" applyNumberFormat="1" applyFont="1" applyBorder="1" applyAlignment="1">
      <alignment horizontal="right" vertical="center"/>
    </xf>
    <xf numFmtId="174" fontId="24" fillId="7" borderId="2" xfId="3" applyNumberFormat="1" applyFont="1" applyFill="1" applyBorder="1" applyAlignment="1">
      <alignment horizontal="right" vertical="center"/>
    </xf>
    <xf numFmtId="174" fontId="24" fillId="7" borderId="6" xfId="3" applyNumberFormat="1" applyFont="1" applyFill="1" applyBorder="1" applyAlignment="1">
      <alignment horizontal="right" vertical="center"/>
    </xf>
    <xf numFmtId="0" fontId="21" fillId="0" borderId="12" xfId="3" applyFont="1" applyBorder="1" applyAlignment="1">
      <alignment vertical="center"/>
    </xf>
    <xf numFmtId="165" fontId="24" fillId="0" borderId="10" xfId="3" applyNumberFormat="1" applyFont="1" applyBorder="1" applyAlignment="1">
      <alignment horizontal="right" vertical="center"/>
    </xf>
    <xf numFmtId="165" fontId="24" fillId="7" borderId="10" xfId="3" applyNumberFormat="1" applyFont="1" applyFill="1" applyBorder="1" applyAlignment="1">
      <alignment horizontal="right" vertical="center"/>
    </xf>
    <xf numFmtId="165" fontId="24" fillId="7" borderId="6" xfId="3" applyNumberFormat="1" applyFont="1" applyFill="1" applyBorder="1" applyAlignment="1">
      <alignment horizontal="right" vertical="center"/>
    </xf>
    <xf numFmtId="0" fontId="22" fillId="0" borderId="2" xfId="3" applyFont="1" applyBorder="1" applyAlignment="1">
      <alignment horizontal="center" vertical="center"/>
    </xf>
    <xf numFmtId="43" fontId="26" fillId="6" borderId="5" xfId="8" applyFont="1" applyFill="1" applyBorder="1" applyAlignment="1">
      <alignment horizontal="right" vertical="center"/>
    </xf>
    <xf numFmtId="43" fontId="26" fillId="6" borderId="2" xfId="8" applyFont="1" applyFill="1" applyBorder="1" applyAlignment="1">
      <alignment horizontal="right" vertical="center"/>
    </xf>
    <xf numFmtId="174" fontId="27" fillId="6" borderId="2" xfId="3" applyNumberFormat="1" applyFont="1" applyFill="1" applyBorder="1" applyAlignment="1">
      <alignment horizontal="right" vertical="center"/>
    </xf>
    <xf numFmtId="174" fontId="27" fillId="6" borderId="6" xfId="3" applyNumberFormat="1" applyFont="1" applyFill="1" applyBorder="1" applyAlignment="1">
      <alignment horizontal="right" vertical="center"/>
    </xf>
    <xf numFmtId="174" fontId="24" fillId="6" borderId="10" xfId="3" applyNumberFormat="1" applyFont="1" applyFill="1" applyBorder="1" applyAlignment="1">
      <alignment horizontal="right" vertical="center"/>
    </xf>
    <xf numFmtId="0" fontId="13" fillId="0" borderId="0" xfId="3" applyFont="1"/>
    <xf numFmtId="1" fontId="23" fillId="0" borderId="1" xfId="7" applyNumberFormat="1" applyFont="1" applyBorder="1" applyAlignment="1">
      <alignment horizontal="center" vertical="center"/>
    </xf>
    <xf numFmtId="174" fontId="24" fillId="6" borderId="1" xfId="3" applyNumberFormat="1" applyFont="1" applyFill="1" applyBorder="1" applyAlignment="1">
      <alignment horizontal="right" vertical="center"/>
    </xf>
    <xf numFmtId="174" fontId="25" fillId="6" borderId="1" xfId="3" applyNumberFormat="1" applyFont="1" applyFill="1" applyBorder="1" applyAlignment="1">
      <alignment horizontal="right" vertical="center"/>
    </xf>
    <xf numFmtId="0" fontId="21" fillId="0" borderId="6" xfId="3" applyFont="1" applyBorder="1" applyAlignment="1">
      <alignment vertical="center"/>
    </xf>
    <xf numFmtId="175" fontId="26" fillId="6" borderId="5" xfId="5" applyNumberFormat="1" applyFont="1" applyFill="1" applyBorder="1" applyAlignment="1">
      <alignment horizontal="right" vertical="center"/>
    </xf>
    <xf numFmtId="175" fontId="26" fillId="6" borderId="2" xfId="5" applyNumberFormat="1" applyFont="1" applyFill="1" applyBorder="1" applyAlignment="1">
      <alignment horizontal="right" vertical="center"/>
    </xf>
    <xf numFmtId="175" fontId="25" fillId="6" borderId="2" xfId="5" applyNumberFormat="1" applyFont="1" applyFill="1" applyBorder="1" applyAlignment="1">
      <alignment horizontal="right" vertical="center"/>
    </xf>
    <xf numFmtId="0" fontId="22" fillId="0" borderId="6" xfId="3" applyFont="1" applyBorder="1" applyAlignment="1">
      <alignment horizontal="center" vertical="center"/>
    </xf>
    <xf numFmtId="175" fontId="26" fillId="6" borderId="11" xfId="5" applyNumberFormat="1" applyFont="1" applyFill="1" applyBorder="1" applyAlignment="1">
      <alignment horizontal="right" vertical="center"/>
    </xf>
    <xf numFmtId="175" fontId="26" fillId="6" borderId="6" xfId="5" applyNumberFormat="1" applyFont="1" applyFill="1" applyBorder="1" applyAlignment="1">
      <alignment horizontal="right" vertical="center"/>
    </xf>
    <xf numFmtId="175" fontId="25" fillId="6" borderId="6" xfId="5" applyNumberFormat="1" applyFont="1" applyFill="1" applyBorder="1" applyAlignment="1">
      <alignment horizontal="right" vertical="center"/>
    </xf>
    <xf numFmtId="0" fontId="22" fillId="0" borderId="10" xfId="3" applyFont="1" applyBorder="1" applyAlignment="1">
      <alignment vertical="center"/>
    </xf>
    <xf numFmtId="0" fontId="8" fillId="6" borderId="3" xfId="3" applyFont="1" applyFill="1" applyBorder="1" applyAlignment="1">
      <alignment wrapText="1"/>
    </xf>
    <xf numFmtId="0" fontId="6" fillId="6" borderId="5" xfId="3" applyFont="1" applyFill="1" applyBorder="1" applyAlignment="1">
      <alignment horizontal="center"/>
    </xf>
    <xf numFmtId="0" fontId="8" fillId="6" borderId="7" xfId="3" applyFont="1" applyFill="1" applyBorder="1" applyAlignment="1">
      <alignment wrapText="1"/>
    </xf>
    <xf numFmtId="0" fontId="8" fillId="6" borderId="9" xfId="3" applyFont="1" applyFill="1" applyBorder="1" applyAlignment="1">
      <alignment vertical="center"/>
    </xf>
    <xf numFmtId="0" fontId="8" fillId="0" borderId="2" xfId="3" applyFont="1" applyBorder="1" applyAlignment="1">
      <alignment horizontal="center"/>
    </xf>
    <xf numFmtId="0" fontId="8" fillId="6" borderId="10" xfId="3" applyFont="1" applyFill="1" applyBorder="1" applyAlignment="1">
      <alignment horizontal="center"/>
    </xf>
    <xf numFmtId="0" fontId="8" fillId="6" borderId="8" xfId="3" applyFont="1" applyFill="1" applyBorder="1" applyAlignment="1">
      <alignment horizontal="center"/>
    </xf>
    <xf numFmtId="0" fontId="8" fillId="6" borderId="9" xfId="3" applyFont="1" applyFill="1" applyBorder="1" applyAlignment="1">
      <alignment horizontal="center"/>
    </xf>
    <xf numFmtId="0" fontId="8" fillId="6" borderId="9" xfId="3" applyFont="1" applyFill="1" applyBorder="1" applyAlignment="1">
      <alignment horizontal="center" wrapText="1"/>
    </xf>
    <xf numFmtId="165" fontId="6" fillId="6" borderId="13" xfId="3" applyNumberFormat="1" applyFont="1" applyFill="1" applyBorder="1" applyAlignment="1">
      <alignment vertical="top"/>
    </xf>
    <xf numFmtId="165" fontId="6" fillId="6" borderId="1" xfId="3" applyNumberFormat="1" applyFont="1" applyFill="1" applyBorder="1" applyAlignment="1">
      <alignment vertical="top"/>
    </xf>
    <xf numFmtId="176" fontId="7" fillId="6" borderId="1" xfId="3" applyNumberFormat="1" applyFont="1" applyFill="1" applyBorder="1" applyAlignment="1">
      <alignment vertical="top"/>
    </xf>
    <xf numFmtId="176" fontId="6" fillId="6" borderId="1" xfId="3" applyNumberFormat="1" applyFont="1" applyFill="1" applyBorder="1" applyAlignment="1">
      <alignment vertical="top"/>
    </xf>
    <xf numFmtId="176" fontId="7" fillId="6" borderId="1" xfId="3" applyNumberFormat="1" applyFont="1" applyFill="1" applyBorder="1" applyAlignment="1">
      <alignment horizontal="right"/>
    </xf>
    <xf numFmtId="1" fontId="23" fillId="0" borderId="13" xfId="7" applyNumberFormat="1" applyFont="1" applyBorder="1" applyAlignment="1">
      <alignment horizontal="center" vertical="center"/>
    </xf>
    <xf numFmtId="174" fontId="24" fillId="6" borderId="13" xfId="3" applyNumberFormat="1" applyFont="1" applyFill="1" applyBorder="1" applyAlignment="1">
      <alignment horizontal="right" vertical="center"/>
    </xf>
    <xf numFmtId="176" fontId="25" fillId="6" borderId="1" xfId="3" applyNumberFormat="1" applyFont="1" applyFill="1" applyBorder="1" applyAlignment="1">
      <alignment horizontal="right" vertical="center"/>
    </xf>
    <xf numFmtId="176" fontId="24" fillId="6" borderId="1" xfId="3" applyNumberFormat="1" applyFont="1" applyFill="1" applyBorder="1" applyAlignment="1">
      <alignment horizontal="right" vertical="center"/>
    </xf>
    <xf numFmtId="9" fontId="24" fillId="6" borderId="1" xfId="9" applyFont="1" applyFill="1" applyBorder="1" applyAlignment="1">
      <alignment horizontal="right" vertical="center"/>
    </xf>
    <xf numFmtId="9" fontId="25" fillId="6" borderId="1" xfId="9" applyFont="1" applyFill="1" applyBorder="1" applyAlignment="1">
      <alignment horizontal="right" vertical="center"/>
    </xf>
    <xf numFmtId="174" fontId="25" fillId="0" borderId="2" xfId="3" applyNumberFormat="1" applyFont="1" applyBorder="1" applyAlignment="1">
      <alignment horizontal="right" vertical="center"/>
    </xf>
    <xf numFmtId="176" fontId="25" fillId="0" borderId="2" xfId="3" applyNumberFormat="1" applyFont="1" applyBorder="1" applyAlignment="1">
      <alignment horizontal="right" vertical="center"/>
    </xf>
    <xf numFmtId="176" fontId="24" fillId="0" borderId="2" xfId="3" applyNumberFormat="1" applyFont="1" applyBorder="1" applyAlignment="1">
      <alignment horizontal="right" vertical="center"/>
    </xf>
    <xf numFmtId="9" fontId="24" fillId="0" borderId="2" xfId="9" applyFont="1" applyFill="1" applyBorder="1" applyAlignment="1">
      <alignment horizontal="right" vertical="center"/>
    </xf>
    <xf numFmtId="9" fontId="25" fillId="0" borderId="2" xfId="9" applyFont="1" applyFill="1" applyBorder="1" applyAlignment="1">
      <alignment horizontal="right" vertical="center"/>
    </xf>
    <xf numFmtId="174" fontId="25" fillId="0" borderId="10" xfId="3" applyNumberFormat="1" applyFont="1" applyBorder="1" applyAlignment="1">
      <alignment horizontal="right" vertical="center"/>
    </xf>
    <xf numFmtId="176" fontId="25" fillId="0" borderId="10" xfId="3" applyNumberFormat="1" applyFont="1" applyBorder="1" applyAlignment="1">
      <alignment horizontal="right" vertical="center"/>
    </xf>
    <xf numFmtId="176" fontId="24" fillId="0" borderId="10" xfId="3" applyNumberFormat="1" applyFont="1" applyBorder="1" applyAlignment="1">
      <alignment horizontal="right" vertical="center"/>
    </xf>
    <xf numFmtId="9" fontId="24" fillId="0" borderId="10" xfId="9" applyFont="1" applyFill="1" applyBorder="1" applyAlignment="1">
      <alignment horizontal="right" vertical="center"/>
    </xf>
    <xf numFmtId="9" fontId="25" fillId="0" borderId="10" xfId="9" applyFont="1" applyFill="1" applyBorder="1" applyAlignment="1">
      <alignment horizontal="right" vertical="center"/>
    </xf>
    <xf numFmtId="0" fontId="22" fillId="0" borderId="13" xfId="3" applyFont="1" applyBorder="1" applyAlignment="1">
      <alignment horizontal="center" vertical="center"/>
    </xf>
    <xf numFmtId="174" fontId="27" fillId="6" borderId="1" xfId="3" applyNumberFormat="1" applyFont="1" applyFill="1" applyBorder="1" applyAlignment="1">
      <alignment horizontal="right" vertical="center"/>
    </xf>
    <xf numFmtId="176" fontId="27" fillId="6" borderId="1" xfId="8" applyNumberFormat="1" applyFont="1" applyFill="1" applyBorder="1" applyAlignment="1">
      <alignment horizontal="right" vertical="center"/>
    </xf>
    <xf numFmtId="176" fontId="26" fillId="6" borderId="1" xfId="8" applyNumberFormat="1" applyFont="1" applyFill="1" applyBorder="1" applyAlignment="1">
      <alignment horizontal="right" vertical="center"/>
    </xf>
    <xf numFmtId="176" fontId="27" fillId="6" borderId="1" xfId="3" applyNumberFormat="1" applyFont="1" applyFill="1" applyBorder="1" applyAlignment="1">
      <alignment horizontal="right" vertical="center"/>
    </xf>
    <xf numFmtId="9" fontId="26" fillId="6" borderId="1" xfId="9" applyFont="1" applyFill="1" applyBorder="1" applyAlignment="1">
      <alignment horizontal="right" vertical="center"/>
    </xf>
    <xf numFmtId="9" fontId="27" fillId="6" borderId="1" xfId="9" applyFont="1" applyFill="1" applyBorder="1" applyAlignment="1">
      <alignment horizontal="right" vertical="center"/>
    </xf>
    <xf numFmtId="174" fontId="25" fillId="6" borderId="22" xfId="3" applyNumberFormat="1" applyFont="1" applyFill="1" applyBorder="1" applyAlignment="1">
      <alignment horizontal="right" vertical="center"/>
    </xf>
    <xf numFmtId="176" fontId="25" fillId="6" borderId="22" xfId="3" applyNumberFormat="1" applyFont="1" applyFill="1" applyBorder="1" applyAlignment="1">
      <alignment horizontal="right" vertical="center"/>
    </xf>
    <xf numFmtId="176" fontId="24" fillId="6" borderId="22" xfId="3" applyNumberFormat="1" applyFont="1" applyFill="1" applyBorder="1" applyAlignment="1">
      <alignment horizontal="right" vertical="center"/>
    </xf>
    <xf numFmtId="9" fontId="24" fillId="6" borderId="22" xfId="9" applyFont="1" applyFill="1" applyBorder="1" applyAlignment="1">
      <alignment horizontal="right" vertical="center"/>
    </xf>
    <xf numFmtId="9" fontId="25" fillId="6" borderId="22" xfId="9" applyFont="1" applyFill="1" applyBorder="1" applyAlignment="1">
      <alignment horizontal="right" vertical="center"/>
    </xf>
    <xf numFmtId="1" fontId="23" fillId="0" borderId="9" xfId="7" applyNumberFormat="1" applyFont="1" applyBorder="1" applyAlignment="1">
      <alignment horizontal="center" vertical="center"/>
    </xf>
    <xf numFmtId="176" fontId="25" fillId="6" borderId="10" xfId="3" applyNumberFormat="1" applyFont="1" applyFill="1" applyBorder="1" applyAlignment="1">
      <alignment horizontal="right" vertical="center"/>
    </xf>
    <xf numFmtId="176" fontId="24" fillId="6" borderId="10" xfId="3" applyNumberFormat="1" applyFont="1" applyFill="1" applyBorder="1" applyAlignment="1">
      <alignment horizontal="right" vertical="center"/>
    </xf>
    <xf numFmtId="9" fontId="24" fillId="6" borderId="10" xfId="9" applyFont="1" applyFill="1" applyBorder="1" applyAlignment="1">
      <alignment horizontal="right" vertical="center"/>
    </xf>
    <xf numFmtId="9" fontId="25" fillId="6" borderId="10" xfId="9" applyFont="1" applyFill="1" applyBorder="1" applyAlignment="1">
      <alignment horizontal="right" vertical="center"/>
    </xf>
    <xf numFmtId="174" fontId="6" fillId="0" borderId="0" xfId="3" applyNumberFormat="1" applyFont="1"/>
    <xf numFmtId="0" fontId="6" fillId="6" borderId="3" xfId="3" applyFont="1" applyFill="1" applyBorder="1" applyAlignment="1">
      <alignment horizontal="centerContinuous"/>
    </xf>
    <xf numFmtId="0" fontId="6" fillId="6" borderId="4" xfId="3" applyFont="1" applyFill="1" applyBorder="1" applyAlignment="1">
      <alignment horizontal="centerContinuous"/>
    </xf>
    <xf numFmtId="0" fontId="8" fillId="6" borderId="4" xfId="3" applyFont="1" applyFill="1" applyBorder="1" applyAlignment="1">
      <alignment horizontal="centerContinuous"/>
    </xf>
    <xf numFmtId="0" fontId="6" fillId="6" borderId="5" xfId="3" applyFont="1" applyFill="1" applyBorder="1" applyAlignment="1">
      <alignment horizontal="centerContinuous"/>
    </xf>
    <xf numFmtId="165" fontId="7" fillId="6" borderId="1" xfId="3" applyNumberFormat="1" applyFont="1" applyFill="1" applyBorder="1" applyAlignment="1">
      <alignment vertical="top"/>
    </xf>
    <xf numFmtId="177" fontId="24" fillId="6" borderId="13" xfId="3" applyNumberFormat="1" applyFont="1" applyFill="1" applyBorder="1" applyAlignment="1">
      <alignment horizontal="right" vertical="center"/>
    </xf>
    <xf numFmtId="177" fontId="24" fillId="6" borderId="1" xfId="3" applyNumberFormat="1" applyFont="1" applyFill="1" applyBorder="1" applyAlignment="1">
      <alignment horizontal="right" vertical="center"/>
    </xf>
    <xf numFmtId="177" fontId="25" fillId="6" borderId="1" xfId="3" applyNumberFormat="1" applyFont="1" applyFill="1" applyBorder="1" applyAlignment="1">
      <alignment horizontal="right" vertical="center"/>
    </xf>
    <xf numFmtId="171" fontId="24" fillId="6" borderId="13" xfId="9" applyNumberFormat="1" applyFont="1" applyFill="1" applyBorder="1" applyAlignment="1">
      <alignment horizontal="right" vertical="center"/>
    </xf>
    <xf numFmtId="171" fontId="24" fillId="6" borderId="1" xfId="9" applyNumberFormat="1" applyFont="1" applyFill="1" applyBorder="1" applyAlignment="1">
      <alignment horizontal="right" vertical="center"/>
    </xf>
    <xf numFmtId="171" fontId="25" fillId="6" borderId="1" xfId="9" applyNumberFormat="1" applyFont="1" applyFill="1" applyBorder="1" applyAlignment="1">
      <alignment horizontal="right" vertical="center"/>
    </xf>
    <xf numFmtId="177" fontId="24" fillId="0" borderId="2" xfId="3" applyNumberFormat="1" applyFont="1" applyBorder="1" applyAlignment="1">
      <alignment horizontal="right" vertical="center"/>
    </xf>
    <xf numFmtId="177" fontId="25" fillId="0" borderId="2" xfId="3" applyNumberFormat="1" applyFont="1" applyBorder="1" applyAlignment="1">
      <alignment horizontal="right" vertical="center"/>
    </xf>
    <xf numFmtId="171" fontId="24" fillId="0" borderId="2" xfId="9" applyNumberFormat="1" applyFont="1" applyFill="1" applyBorder="1" applyAlignment="1">
      <alignment horizontal="right" vertical="center"/>
    </xf>
    <xf numFmtId="171" fontId="25" fillId="0" borderId="2" xfId="9" applyNumberFormat="1" applyFont="1" applyFill="1" applyBorder="1" applyAlignment="1">
      <alignment horizontal="right" vertical="center"/>
    </xf>
    <xf numFmtId="177" fontId="24" fillId="0" borderId="10" xfId="3" applyNumberFormat="1" applyFont="1" applyBorder="1" applyAlignment="1">
      <alignment horizontal="right" vertical="center"/>
    </xf>
    <xf numFmtId="177" fontId="25" fillId="0" borderId="10" xfId="3" applyNumberFormat="1" applyFont="1" applyBorder="1" applyAlignment="1">
      <alignment horizontal="right" vertical="center"/>
    </xf>
    <xf numFmtId="171" fontId="24" fillId="0" borderId="10" xfId="9" applyNumberFormat="1" applyFont="1" applyFill="1" applyBorder="1" applyAlignment="1">
      <alignment horizontal="right" vertical="center"/>
    </xf>
    <xf numFmtId="171" fontId="25" fillId="0" borderId="10" xfId="9" applyNumberFormat="1" applyFont="1" applyFill="1" applyBorder="1" applyAlignment="1">
      <alignment horizontal="right" vertical="center"/>
    </xf>
    <xf numFmtId="177" fontId="26" fillId="6" borderId="13" xfId="8" applyNumberFormat="1" applyFont="1" applyFill="1" applyBorder="1" applyAlignment="1">
      <alignment horizontal="right" vertical="center"/>
    </xf>
    <xf numFmtId="177" fontId="26" fillId="6" borderId="1" xfId="8" applyNumberFormat="1" applyFont="1" applyFill="1" applyBorder="1" applyAlignment="1">
      <alignment horizontal="right" vertical="center"/>
    </xf>
    <xf numFmtId="177" fontId="27" fillId="6" borderId="1" xfId="3" applyNumberFormat="1" applyFont="1" applyFill="1" applyBorder="1" applyAlignment="1">
      <alignment horizontal="right" vertical="center"/>
    </xf>
    <xf numFmtId="171" fontId="26" fillId="6" borderId="13" xfId="9" applyNumberFormat="1" applyFont="1" applyFill="1" applyBorder="1" applyAlignment="1">
      <alignment horizontal="right" vertical="center"/>
    </xf>
    <xf numFmtId="171" fontId="26" fillId="6" borderId="1" xfId="9" applyNumberFormat="1" applyFont="1" applyFill="1" applyBorder="1" applyAlignment="1">
      <alignment horizontal="right" vertical="center"/>
    </xf>
    <xf numFmtId="171" fontId="27" fillId="6" borderId="1" xfId="9" applyNumberFormat="1" applyFont="1" applyFill="1" applyBorder="1" applyAlignment="1">
      <alignment horizontal="right" vertical="center"/>
    </xf>
    <xf numFmtId="177" fontId="24" fillId="6" borderId="22" xfId="3" applyNumberFormat="1" applyFont="1" applyFill="1" applyBorder="1" applyAlignment="1">
      <alignment horizontal="right" vertical="center"/>
    </xf>
    <xf numFmtId="177" fontId="25" fillId="6" borderId="22" xfId="3" applyNumberFormat="1" applyFont="1" applyFill="1" applyBorder="1" applyAlignment="1">
      <alignment horizontal="right" vertical="center"/>
    </xf>
    <xf numFmtId="171" fontId="24" fillId="6" borderId="22" xfId="9" applyNumberFormat="1" applyFont="1" applyFill="1" applyBorder="1" applyAlignment="1">
      <alignment horizontal="right" vertical="center"/>
    </xf>
    <xf numFmtId="171" fontId="25" fillId="6" borderId="22" xfId="9" applyNumberFormat="1" applyFont="1" applyFill="1" applyBorder="1" applyAlignment="1">
      <alignment horizontal="right" vertical="center"/>
    </xf>
    <xf numFmtId="177" fontId="24" fillId="6" borderId="9" xfId="3" applyNumberFormat="1" applyFont="1" applyFill="1" applyBorder="1" applyAlignment="1">
      <alignment horizontal="right" vertical="center"/>
    </xf>
    <xf numFmtId="177" fontId="24" fillId="6" borderId="10" xfId="3" applyNumberFormat="1" applyFont="1" applyFill="1" applyBorder="1" applyAlignment="1">
      <alignment horizontal="right" vertical="center"/>
    </xf>
    <xf numFmtId="177" fontId="25" fillId="6" borderId="10" xfId="3" applyNumberFormat="1" applyFont="1" applyFill="1" applyBorder="1" applyAlignment="1">
      <alignment horizontal="right" vertical="center"/>
    </xf>
    <xf numFmtId="171" fontId="24" fillId="6" borderId="9" xfId="9" applyNumberFormat="1" applyFont="1" applyFill="1" applyBorder="1" applyAlignment="1">
      <alignment horizontal="right" vertical="center"/>
    </xf>
    <xf numFmtId="171" fontId="24" fillId="6" borderId="10" xfId="9" applyNumberFormat="1" applyFont="1" applyFill="1" applyBorder="1" applyAlignment="1">
      <alignment horizontal="right" vertical="center"/>
    </xf>
    <xf numFmtId="171" fontId="25" fillId="6" borderId="10" xfId="9" applyNumberFormat="1" applyFont="1" applyFill="1" applyBorder="1" applyAlignment="1">
      <alignment horizontal="right" vertical="center"/>
    </xf>
    <xf numFmtId="174" fontId="8" fillId="0" borderId="0" xfId="3" applyNumberFormat="1" applyFont="1"/>
    <xf numFmtId="0" fontId="28" fillId="0" borderId="0" xfId="3" applyFont="1"/>
    <xf numFmtId="0" fontId="31" fillId="0" borderId="0" xfId="3" applyFont="1"/>
    <xf numFmtId="0" fontId="6" fillId="0" borderId="6" xfId="3" applyFont="1" applyBorder="1" applyAlignment="1">
      <alignment wrapText="1"/>
    </xf>
    <xf numFmtId="0" fontId="8" fillId="0" borderId="6" xfId="3" applyFont="1" applyBorder="1" applyAlignment="1">
      <alignment wrapText="1"/>
    </xf>
    <xf numFmtId="0" fontId="8" fillId="6" borderId="1" xfId="3" applyFont="1" applyFill="1" applyBorder="1" applyAlignment="1">
      <alignment horizontal="center"/>
    </xf>
    <xf numFmtId="0" fontId="22" fillId="0" borderId="1" xfId="3" applyFont="1" applyBorder="1" applyAlignment="1">
      <alignment vertical="center" wrapText="1"/>
    </xf>
    <xf numFmtId="174" fontId="6" fillId="4" borderId="1" xfId="5" applyNumberFormat="1" applyFont="1" applyFill="1" applyBorder="1"/>
    <xf numFmtId="0" fontId="8" fillId="0" borderId="0" xfId="3" applyFont="1" applyAlignment="1">
      <alignment wrapText="1"/>
    </xf>
    <xf numFmtId="0" fontId="6" fillId="0" borderId="0" xfId="3" applyFont="1" applyAlignment="1">
      <alignment wrapText="1"/>
    </xf>
    <xf numFmtId="0" fontId="13" fillId="0" borderId="2" xfId="3" applyFont="1" applyBorder="1" applyAlignment="1">
      <alignment wrapText="1"/>
    </xf>
    <xf numFmtId="0" fontId="22" fillId="0" borderId="1" xfId="3" applyFont="1" applyBorder="1" applyAlignment="1">
      <alignment vertical="center"/>
    </xf>
    <xf numFmtId="0" fontId="25" fillId="6" borderId="1" xfId="1" applyNumberFormat="1" applyFont="1" applyFill="1" applyBorder="1" applyAlignment="1">
      <alignment horizontal="right" vertical="center"/>
    </xf>
    <xf numFmtId="9" fontId="25" fillId="6" borderId="1" xfId="1" applyFont="1" applyFill="1" applyBorder="1" applyAlignment="1">
      <alignment horizontal="right" vertical="center"/>
    </xf>
    <xf numFmtId="0" fontId="8" fillId="6" borderId="1" xfId="3" applyFont="1" applyFill="1" applyBorder="1" applyAlignment="1">
      <alignment horizontal="center" wrapText="1"/>
    </xf>
    <xf numFmtId="178" fontId="25" fillId="6" borderId="1" xfId="3" applyNumberFormat="1" applyFont="1" applyFill="1" applyBorder="1" applyAlignment="1">
      <alignment horizontal="right" vertical="center"/>
    </xf>
    <xf numFmtId="178" fontId="25" fillId="7" borderId="1" xfId="3" applyNumberFormat="1" applyFont="1" applyFill="1" applyBorder="1" applyAlignment="1">
      <alignment horizontal="right" vertical="center"/>
    </xf>
    <xf numFmtId="178" fontId="25" fillId="6" borderId="1" xfId="5" applyNumberFormat="1" applyFont="1" applyFill="1" applyBorder="1" applyAlignment="1">
      <alignment horizontal="right" vertical="center"/>
    </xf>
    <xf numFmtId="0" fontId="6" fillId="0" borderId="0" xfId="10" applyFont="1" applyAlignment="1">
      <alignment wrapText="1"/>
    </xf>
    <xf numFmtId="0" fontId="8" fillId="6" borderId="14" xfId="3" applyFont="1" applyFill="1" applyBorder="1" applyAlignment="1">
      <alignment horizontal="center"/>
    </xf>
    <xf numFmtId="0" fontId="8" fillId="6" borderId="15" xfId="3" applyFont="1" applyFill="1" applyBorder="1" applyAlignment="1">
      <alignment horizontal="center"/>
    </xf>
    <xf numFmtId="0" fontId="8" fillId="6" borderId="13" xfId="3" applyFont="1" applyFill="1" applyBorder="1" applyAlignment="1">
      <alignment horizontal="center"/>
    </xf>
    <xf numFmtId="0" fontId="7" fillId="0" borderId="1" xfId="10" applyFont="1" applyBorder="1" applyAlignment="1">
      <alignment wrapText="1"/>
    </xf>
    <xf numFmtId="0" fontId="6" fillId="0" borderId="12" xfId="10" applyFont="1" applyBorder="1" applyAlignment="1">
      <alignment wrapText="1"/>
    </xf>
    <xf numFmtId="3" fontId="7" fillId="7" borderId="2" xfId="11" applyNumberFormat="1" applyFont="1" applyFill="1" applyBorder="1" applyAlignment="1">
      <alignment horizontal="right"/>
    </xf>
    <xf numFmtId="0" fontId="32" fillId="0" borderId="12" xfId="10" applyFont="1" applyBorder="1" applyAlignment="1">
      <alignment wrapText="1"/>
    </xf>
    <xf numFmtId="3" fontId="7" fillId="7" borderId="10" xfId="11" applyNumberFormat="1" applyFont="1" applyFill="1" applyBorder="1" applyAlignment="1">
      <alignment horizontal="right"/>
    </xf>
    <xf numFmtId="0" fontId="6" fillId="0" borderId="1" xfId="3" applyFont="1" applyBorder="1" applyAlignment="1" applyProtection="1">
      <alignment wrapText="1"/>
      <protection hidden="1"/>
    </xf>
    <xf numFmtId="0" fontId="7" fillId="0" borderId="1" xfId="3" applyFont="1" applyBorder="1" applyAlignment="1" applyProtection="1">
      <alignment wrapText="1"/>
      <protection hidden="1"/>
    </xf>
    <xf numFmtId="169" fontId="7" fillId="8" borderId="1" xfId="12" applyNumberFormat="1" applyFont="1" applyFill="1" applyBorder="1" applyAlignment="1">
      <alignment horizontal="right"/>
    </xf>
    <xf numFmtId="0" fontId="6" fillId="0" borderId="6" xfId="10" applyFont="1" applyBorder="1" applyAlignment="1">
      <alignment wrapText="1"/>
    </xf>
    <xf numFmtId="3" fontId="7" fillId="7" borderId="1" xfId="11" applyNumberFormat="1" applyFont="1" applyFill="1" applyBorder="1" applyAlignment="1">
      <alignment horizontal="right"/>
    </xf>
    <xf numFmtId="0" fontId="32" fillId="0" borderId="6" xfId="10" applyFont="1" applyBorder="1" applyAlignment="1">
      <alignment wrapText="1"/>
    </xf>
    <xf numFmtId="9" fontId="6" fillId="4" borderId="1" xfId="1" applyFont="1" applyFill="1" applyBorder="1" applyAlignment="1">
      <alignment vertical="center"/>
    </xf>
    <xf numFmtId="0" fontId="33" fillId="0" borderId="0" xfId="13" applyFont="1" applyAlignment="1">
      <alignment vertical="center" wrapText="1"/>
    </xf>
    <xf numFmtId="0" fontId="34" fillId="0" borderId="2" xfId="14" applyFont="1" applyBorder="1" applyAlignment="1">
      <alignment vertical="center" wrapText="1"/>
    </xf>
    <xf numFmtId="0" fontId="34" fillId="0" borderId="1" xfId="14" applyFont="1" applyBorder="1" applyAlignment="1">
      <alignment vertical="center" wrapText="1"/>
    </xf>
    <xf numFmtId="0" fontId="34" fillId="6" borderId="1" xfId="3" applyFont="1" applyFill="1" applyBorder="1" applyAlignment="1">
      <alignment wrapText="1"/>
    </xf>
    <xf numFmtId="9" fontId="34" fillId="6" borderId="1" xfId="3" applyNumberFormat="1" applyFont="1" applyFill="1" applyBorder="1" applyAlignment="1">
      <alignment horizontal="center"/>
    </xf>
    <xf numFmtId="0" fontId="8" fillId="6" borderId="9" xfId="3" applyFont="1" applyFill="1" applyBorder="1" applyAlignment="1">
      <alignment horizontal="center" vertical="center"/>
    </xf>
    <xf numFmtId="169" fontId="25" fillId="6" borderId="1" xfId="1" applyNumberFormat="1" applyFont="1" applyFill="1" applyBorder="1" applyAlignment="1">
      <alignment horizontal="right" vertical="center"/>
    </xf>
    <xf numFmtId="169" fontId="6" fillId="4" borderId="1" xfId="1" applyNumberFormat="1" applyFont="1" applyFill="1" applyBorder="1"/>
    <xf numFmtId="179" fontId="25" fillId="6" borderId="1" xfId="3" applyNumberFormat="1" applyFont="1" applyFill="1" applyBorder="1" applyAlignment="1">
      <alignment horizontal="right" vertical="center"/>
    </xf>
    <xf numFmtId="169" fontId="25" fillId="6" borderId="1" xfId="12" applyNumberFormat="1" applyFont="1" applyFill="1" applyBorder="1" applyAlignment="1">
      <alignment horizontal="right" vertical="center"/>
    </xf>
    <xf numFmtId="10" fontId="25" fillId="6" borderId="1" xfId="1" applyNumberFormat="1" applyFont="1" applyFill="1" applyBorder="1" applyAlignment="1">
      <alignment horizontal="right" vertical="center"/>
    </xf>
    <xf numFmtId="0" fontId="5" fillId="0" borderId="0" xfId="10" applyFont="1" applyAlignment="1">
      <alignment horizontal="left"/>
    </xf>
    <xf numFmtId="0" fontId="6" fillId="0" borderId="0" xfId="14" applyFont="1"/>
    <xf numFmtId="0" fontId="12" fillId="6" borderId="10" xfId="14" applyFont="1" applyFill="1" applyBorder="1" applyAlignment="1">
      <alignment horizontal="center" vertical="center" wrapText="1"/>
    </xf>
    <xf numFmtId="178" fontId="8" fillId="6" borderId="1" xfId="5" applyNumberFormat="1" applyFont="1" applyFill="1" applyBorder="1" applyAlignment="1">
      <alignment horizontal="center" vertical="center" wrapText="1"/>
    </xf>
    <xf numFmtId="0" fontId="37" fillId="0" borderId="0" xfId="15" applyAlignment="1" applyProtection="1"/>
    <xf numFmtId="174" fontId="25" fillId="7" borderId="0" xfId="3" applyNumberFormat="1" applyFont="1" applyFill="1" applyAlignment="1">
      <alignment horizontal="right" vertical="center"/>
    </xf>
    <xf numFmtId="174" fontId="25" fillId="7" borderId="11" xfId="3" applyNumberFormat="1" applyFont="1" applyFill="1" applyBorder="1" applyAlignment="1">
      <alignment horizontal="right" vertical="center"/>
    </xf>
    <xf numFmtId="174" fontId="25" fillId="9" borderId="1" xfId="3" applyNumberFormat="1" applyFont="1" applyFill="1" applyBorder="1" applyAlignment="1">
      <alignment horizontal="right" vertical="center"/>
    </xf>
    <xf numFmtId="174" fontId="25" fillId="7" borderId="1" xfId="3" applyNumberFormat="1" applyFont="1" applyFill="1" applyBorder="1" applyAlignment="1">
      <alignment horizontal="right" vertical="center"/>
    </xf>
    <xf numFmtId="9" fontId="25" fillId="6" borderId="1" xfId="12" applyFont="1" applyFill="1" applyBorder="1" applyAlignment="1">
      <alignment horizontal="right" vertical="center"/>
    </xf>
    <xf numFmtId="180" fontId="25" fillId="9" borderId="1" xfId="3" applyNumberFormat="1" applyFont="1" applyFill="1" applyBorder="1" applyAlignment="1">
      <alignment horizontal="right" vertical="center"/>
    </xf>
    <xf numFmtId="180" fontId="25" fillId="7" borderId="0" xfId="3" applyNumberFormat="1" applyFont="1" applyFill="1" applyAlignment="1">
      <alignment horizontal="right" vertical="center"/>
    </xf>
    <xf numFmtId="180" fontId="25" fillId="7" borderId="23" xfId="3" applyNumberFormat="1" applyFont="1" applyFill="1" applyBorder="1" applyAlignment="1">
      <alignment horizontal="right" vertical="center"/>
    </xf>
    <xf numFmtId="180" fontId="25" fillId="6" borderId="1" xfId="3" applyNumberFormat="1" applyFont="1" applyFill="1" applyBorder="1" applyAlignment="1">
      <alignment horizontal="right" vertical="center"/>
    </xf>
    <xf numFmtId="169" fontId="6" fillId="0" borderId="0" xfId="1" applyNumberFormat="1" applyFont="1"/>
    <xf numFmtId="9" fontId="0" fillId="0" borderId="0" xfId="1" applyFont="1"/>
    <xf numFmtId="10" fontId="0" fillId="0" borderId="0" xfId="1" applyNumberFormat="1" applyFont="1"/>
    <xf numFmtId="164" fontId="38" fillId="2" borderId="0" xfId="2" applyNumberFormat="1" applyFont="1" applyFill="1"/>
    <xf numFmtId="164" fontId="11" fillId="2" borderId="0" xfId="2" applyNumberFormat="1" applyFont="1" applyFill="1" applyAlignment="1">
      <alignment horizontal="center"/>
    </xf>
    <xf numFmtId="0" fontId="40" fillId="0" borderId="0" xfId="16" applyFont="1"/>
    <xf numFmtId="0" fontId="3" fillId="0" borderId="0" xfId="17" applyFont="1"/>
    <xf numFmtId="164" fontId="38" fillId="7" borderId="0" xfId="2" applyNumberFormat="1" applyFont="1" applyFill="1"/>
    <xf numFmtId="164" fontId="11" fillId="7" borderId="0" xfId="2" applyNumberFormat="1" applyFont="1" applyFill="1" applyAlignment="1">
      <alignment horizontal="center"/>
    </xf>
    <xf numFmtId="0" fontId="42" fillId="7" borderId="17" xfId="16" applyFont="1" applyFill="1" applyBorder="1" applyAlignment="1">
      <alignment vertical="center" wrapText="1"/>
    </xf>
    <xf numFmtId="0" fontId="43" fillId="7" borderId="24" xfId="16" applyFont="1" applyFill="1" applyBorder="1" applyAlignment="1">
      <alignment horizontal="center" wrapText="1"/>
    </xf>
    <xf numFmtId="0" fontId="40" fillId="7" borderId="25" xfId="16" applyFont="1" applyFill="1" applyBorder="1" applyAlignment="1">
      <alignment vertical="center" wrapText="1"/>
    </xf>
    <xf numFmtId="0" fontId="40" fillId="7" borderId="1" xfId="16" applyFont="1" applyFill="1" applyBorder="1" applyAlignment="1">
      <alignment vertical="center" wrapText="1"/>
    </xf>
    <xf numFmtId="174" fontId="40" fillId="3" borderId="10" xfId="18" applyNumberFormat="1" applyFont="1" applyFill="1" applyBorder="1" applyAlignment="1">
      <alignment horizontal="center" vertical="center" wrapText="1"/>
    </xf>
    <xf numFmtId="0" fontId="40" fillId="7" borderId="26" xfId="16" applyFont="1" applyFill="1" applyBorder="1" applyAlignment="1">
      <alignment vertical="center" wrapText="1"/>
    </xf>
    <xf numFmtId="0" fontId="40" fillId="7" borderId="27" xfId="16" applyFont="1" applyFill="1" applyBorder="1" applyAlignment="1">
      <alignment vertical="center" wrapText="1"/>
    </xf>
    <xf numFmtId="174" fontId="40" fillId="3" borderId="27" xfId="18" applyNumberFormat="1" applyFont="1" applyFill="1" applyBorder="1" applyAlignment="1">
      <alignment horizontal="center" vertical="center" wrapText="1"/>
    </xf>
    <xf numFmtId="0" fontId="44" fillId="0" borderId="0" xfId="16" applyFont="1"/>
    <xf numFmtId="0" fontId="45" fillId="7" borderId="17" xfId="16" applyFont="1" applyFill="1" applyBorder="1" applyAlignment="1">
      <alignment horizontal="center" vertical="center" wrapText="1"/>
    </xf>
    <xf numFmtId="0" fontId="45" fillId="7" borderId="17" xfId="16" applyFont="1" applyFill="1" applyBorder="1" applyAlignment="1">
      <alignment horizontal="center" wrapText="1"/>
    </xf>
    <xf numFmtId="181" fontId="40" fillId="3" borderId="27" xfId="16" applyNumberFormat="1" applyFont="1" applyFill="1" applyBorder="1" applyAlignment="1">
      <alignment horizontal="center" vertical="center" wrapText="1"/>
    </xf>
    <xf numFmtId="174" fontId="46" fillId="3" borderId="1" xfId="18" applyNumberFormat="1" applyFont="1" applyFill="1" applyBorder="1" applyAlignment="1">
      <alignment horizontal="center" vertical="center" wrapText="1"/>
    </xf>
    <xf numFmtId="2" fontId="46" fillId="3" borderId="1" xfId="16" applyNumberFormat="1" applyFont="1" applyFill="1" applyBorder="1" applyAlignment="1">
      <alignment horizontal="center" vertical="center" wrapText="1"/>
    </xf>
    <xf numFmtId="0" fontId="40" fillId="0" borderId="19" xfId="16" applyFont="1" applyBorder="1"/>
    <xf numFmtId="0" fontId="40" fillId="0" borderId="20" xfId="16" applyFont="1" applyBorder="1"/>
    <xf numFmtId="0" fontId="40" fillId="0" borderId="20" xfId="16" applyFont="1" applyBorder="1" applyAlignment="1">
      <alignment horizontal="center"/>
    </xf>
    <xf numFmtId="0" fontId="42" fillId="7" borderId="0" xfId="16" applyFont="1" applyFill="1" applyAlignment="1">
      <alignment vertical="center" wrapText="1"/>
    </xf>
    <xf numFmtId="0" fontId="45" fillId="7" borderId="0" xfId="16" applyFont="1" applyFill="1" applyAlignment="1">
      <alignment horizontal="center" wrapText="1"/>
    </xf>
    <xf numFmtId="2" fontId="46" fillId="3" borderId="1" xfId="16" applyNumberFormat="1" applyFont="1" applyFill="1" applyBorder="1" applyAlignment="1">
      <alignment horizontal="center" wrapText="1"/>
    </xf>
    <xf numFmtId="0" fontId="46" fillId="7" borderId="32" xfId="16" applyFont="1" applyFill="1" applyBorder="1" applyAlignment="1">
      <alignment vertical="center" wrapText="1"/>
    </xf>
    <xf numFmtId="0" fontId="40" fillId="7" borderId="2" xfId="16" applyFont="1" applyFill="1" applyBorder="1" applyAlignment="1">
      <alignment vertical="center" wrapText="1"/>
    </xf>
    <xf numFmtId="43" fontId="46" fillId="3" borderId="2" xfId="18" applyFont="1" applyFill="1" applyBorder="1" applyAlignment="1">
      <alignment horizontal="center" vertical="center" wrapText="1"/>
    </xf>
    <xf numFmtId="0" fontId="41" fillId="7" borderId="16" xfId="16" applyFont="1" applyFill="1" applyBorder="1" applyAlignment="1">
      <alignment vertical="center" wrapText="1"/>
    </xf>
    <xf numFmtId="0" fontId="45" fillId="7" borderId="17" xfId="16" applyFont="1" applyFill="1" applyBorder="1" applyAlignment="1">
      <alignment vertical="center" wrapText="1"/>
    </xf>
    <xf numFmtId="0" fontId="47" fillId="7" borderId="17" xfId="16" applyFont="1" applyFill="1" applyBorder="1" applyAlignment="1">
      <alignment horizontal="center" wrapText="1"/>
    </xf>
    <xf numFmtId="0" fontId="40" fillId="7" borderId="25" xfId="16" applyFont="1" applyFill="1" applyBorder="1" applyAlignment="1">
      <alignment horizontal="left" vertical="center" wrapText="1"/>
    </xf>
    <xf numFmtId="0" fontId="45" fillId="7" borderId="1" xfId="16" applyFont="1" applyFill="1" applyBorder="1" applyAlignment="1">
      <alignment vertical="center" wrapText="1"/>
    </xf>
    <xf numFmtId="169" fontId="46" fillId="3" borderId="1" xfId="16" applyNumberFormat="1" applyFont="1" applyFill="1" applyBorder="1" applyAlignment="1">
      <alignment horizontal="center" vertical="center" wrapText="1"/>
    </xf>
    <xf numFmtId="0" fontId="40" fillId="7" borderId="1" xfId="16" applyFont="1" applyFill="1" applyBorder="1" applyAlignment="1">
      <alignment horizontal="left" vertical="center" wrapText="1"/>
    </xf>
    <xf numFmtId="169" fontId="46" fillId="3" borderId="1" xfId="16" applyNumberFormat="1" applyFont="1" applyFill="1" applyBorder="1" applyAlignment="1">
      <alignment horizontal="center" wrapText="1"/>
    </xf>
    <xf numFmtId="0" fontId="40" fillId="3" borderId="1" xfId="16" applyFont="1" applyFill="1" applyBorder="1" applyAlignment="1">
      <alignment horizontal="center" wrapText="1"/>
    </xf>
    <xf numFmtId="0" fontId="46" fillId="7" borderId="26" xfId="16" applyFont="1" applyFill="1" applyBorder="1" applyAlignment="1">
      <alignment horizontal="left" vertical="center" wrapText="1"/>
    </xf>
    <xf numFmtId="9" fontId="46" fillId="3" borderId="1" xfId="16" applyNumberFormat="1" applyFont="1" applyFill="1" applyBorder="1" applyAlignment="1">
      <alignment horizontal="center" vertical="center" wrapText="1"/>
    </xf>
    <xf numFmtId="0" fontId="40" fillId="7" borderId="32" xfId="16" applyFont="1" applyFill="1" applyBorder="1" applyAlignment="1">
      <alignment vertical="center" wrapText="1"/>
    </xf>
    <xf numFmtId="169" fontId="46" fillId="3" borderId="2" xfId="19" applyNumberFormat="1" applyFont="1" applyFill="1" applyBorder="1" applyAlignment="1">
      <alignment horizontal="center" wrapText="1"/>
    </xf>
    <xf numFmtId="3" fontId="40" fillId="3" borderId="1" xfId="16" applyNumberFormat="1" applyFont="1" applyFill="1" applyBorder="1" applyAlignment="1">
      <alignment horizontal="center" wrapText="1"/>
    </xf>
    <xf numFmtId="9" fontId="46" fillId="3" borderId="10" xfId="19" applyFont="1" applyFill="1" applyBorder="1" applyAlignment="1">
      <alignment horizontal="center" wrapText="1"/>
    </xf>
    <xf numFmtId="0" fontId="40" fillId="3" borderId="2" xfId="16" applyFont="1" applyFill="1" applyBorder="1" applyAlignment="1">
      <alignment horizontal="center" wrapText="1"/>
    </xf>
    <xf numFmtId="0" fontId="43" fillId="7" borderId="17" xfId="16" applyFont="1" applyFill="1" applyBorder="1" applyAlignment="1">
      <alignment horizontal="center" wrapText="1"/>
    </xf>
    <xf numFmtId="0" fontId="45" fillId="7" borderId="20" xfId="16" applyFont="1" applyFill="1" applyBorder="1" applyAlignment="1">
      <alignment vertical="center" wrapText="1"/>
    </xf>
    <xf numFmtId="0" fontId="45" fillId="7" borderId="33" xfId="16" applyFont="1" applyFill="1" applyBorder="1" applyAlignment="1">
      <alignment vertical="center" wrapText="1"/>
    </xf>
    <xf numFmtId="1" fontId="40" fillId="3" borderId="27" xfId="16" applyNumberFormat="1" applyFont="1" applyFill="1" applyBorder="1" applyAlignment="1">
      <alignment horizontal="center" wrapText="1"/>
    </xf>
    <xf numFmtId="0" fontId="40" fillId="0" borderId="0" xfId="16" applyFont="1" applyAlignment="1">
      <alignment wrapText="1"/>
    </xf>
    <xf numFmtId="0" fontId="40" fillId="0" borderId="0" xfId="16" applyFont="1" applyAlignment="1">
      <alignment horizontal="center" wrapText="1"/>
    </xf>
    <xf numFmtId="0" fontId="40" fillId="0" borderId="0" xfId="16" applyFont="1" applyAlignment="1">
      <alignment horizontal="center"/>
    </xf>
    <xf numFmtId="10" fontId="46" fillId="3" borderId="1" xfId="1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167" fontId="8" fillId="3" borderId="7" xfId="3" applyNumberFormat="1" applyFont="1" applyFill="1" applyBorder="1" applyAlignment="1">
      <alignment horizontal="center" vertical="center"/>
    </xf>
    <xf numFmtId="167" fontId="8" fillId="3" borderId="8" xfId="3" applyNumberFormat="1" applyFont="1" applyFill="1" applyBorder="1" applyAlignment="1">
      <alignment horizontal="center" vertical="center"/>
    </xf>
    <xf numFmtId="167" fontId="8" fillId="3" borderId="9" xfId="3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6" borderId="7" xfId="3" applyFont="1" applyFill="1" applyBorder="1" applyAlignment="1">
      <alignment horizontal="center" vertical="center"/>
    </xf>
    <xf numFmtId="0" fontId="8" fillId="6" borderId="8" xfId="3" applyFont="1" applyFill="1" applyBorder="1" applyAlignment="1">
      <alignment horizontal="center" vertical="center"/>
    </xf>
    <xf numFmtId="0" fontId="8" fillId="6" borderId="9" xfId="3" applyFont="1" applyFill="1" applyBorder="1" applyAlignment="1">
      <alignment horizontal="center" vertical="center"/>
    </xf>
    <xf numFmtId="0" fontId="8" fillId="6" borderId="3" xfId="3" applyFont="1" applyFill="1" applyBorder="1" applyAlignment="1">
      <alignment horizontal="center" vertical="center" wrapText="1"/>
    </xf>
    <xf numFmtId="0" fontId="8" fillId="6" borderId="4" xfId="3" applyFont="1" applyFill="1" applyBorder="1" applyAlignment="1">
      <alignment horizontal="center" vertical="center" wrapText="1"/>
    </xf>
    <xf numFmtId="0" fontId="8" fillId="6" borderId="5" xfId="3" applyFont="1" applyFill="1" applyBorder="1" applyAlignment="1">
      <alignment horizontal="center" vertical="center" wrapText="1"/>
    </xf>
    <xf numFmtId="0" fontId="8" fillId="6" borderId="7" xfId="3" applyFont="1" applyFill="1" applyBorder="1" applyAlignment="1">
      <alignment horizontal="center" vertical="center" wrapText="1"/>
    </xf>
    <xf numFmtId="0" fontId="8" fillId="6" borderId="8" xfId="3" applyFont="1" applyFill="1" applyBorder="1" applyAlignment="1">
      <alignment horizontal="center" vertical="center" wrapText="1"/>
    </xf>
    <xf numFmtId="0" fontId="8" fillId="6" borderId="9" xfId="3" applyFont="1" applyFill="1" applyBorder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 wrapText="1"/>
    </xf>
    <xf numFmtId="0" fontId="8" fillId="6" borderId="10" xfId="3" applyFont="1" applyFill="1" applyBorder="1" applyAlignment="1">
      <alignment horizontal="center" vertical="center" wrapText="1"/>
    </xf>
    <xf numFmtId="0" fontId="8" fillId="6" borderId="12" xfId="3" applyFont="1" applyFill="1" applyBorder="1" applyAlignment="1">
      <alignment horizontal="center" vertical="center" wrapText="1"/>
    </xf>
    <xf numFmtId="0" fontId="8" fillId="6" borderId="0" xfId="3" applyFont="1" applyFill="1" applyAlignment="1">
      <alignment horizontal="center" vertical="center" wrapText="1"/>
    </xf>
    <xf numFmtId="0" fontId="8" fillId="6" borderId="11" xfId="3" applyFont="1" applyFill="1" applyBorder="1" applyAlignment="1">
      <alignment horizontal="center" vertical="center" wrapText="1"/>
    </xf>
    <xf numFmtId="0" fontId="8" fillId="6" borderId="5" xfId="3" applyFont="1" applyFill="1" applyBorder="1" applyAlignment="1">
      <alignment horizontal="center" wrapText="1"/>
    </xf>
    <xf numFmtId="0" fontId="8" fillId="6" borderId="11" xfId="3" applyFont="1" applyFill="1" applyBorder="1" applyAlignment="1">
      <alignment horizontal="center" wrapText="1"/>
    </xf>
    <xf numFmtId="0" fontId="8" fillId="6" borderId="9" xfId="3" applyFont="1" applyFill="1" applyBorder="1" applyAlignment="1">
      <alignment horizontal="center" wrapText="1"/>
    </xf>
    <xf numFmtId="0" fontId="8" fillId="6" borderId="16" xfId="3" applyFont="1" applyFill="1" applyBorder="1" applyAlignment="1">
      <alignment horizontal="center" vertical="center" wrapText="1"/>
    </xf>
    <xf numFmtId="0" fontId="8" fillId="6" borderId="17" xfId="3" applyFont="1" applyFill="1" applyBorder="1" applyAlignment="1">
      <alignment horizontal="center" vertical="center" wrapText="1"/>
    </xf>
    <xf numFmtId="0" fontId="8" fillId="6" borderId="19" xfId="3" applyFont="1" applyFill="1" applyBorder="1" applyAlignment="1">
      <alignment horizontal="center" vertical="center" wrapText="1"/>
    </xf>
    <xf numFmtId="0" fontId="8" fillId="6" borderId="20" xfId="3" applyFont="1" applyFill="1" applyBorder="1" applyAlignment="1">
      <alignment horizontal="center" vertical="center" wrapText="1"/>
    </xf>
    <xf numFmtId="0" fontId="8" fillId="6" borderId="18" xfId="3" applyFont="1" applyFill="1" applyBorder="1" applyAlignment="1">
      <alignment horizontal="center" vertical="center" wrapText="1"/>
    </xf>
    <xf numFmtId="0" fontId="8" fillId="6" borderId="21" xfId="3" applyFont="1" applyFill="1" applyBorder="1" applyAlignment="1">
      <alignment horizontal="center" vertical="center" wrapText="1"/>
    </xf>
    <xf numFmtId="0" fontId="8" fillId="6" borderId="18" xfId="3" applyFont="1" applyFill="1" applyBorder="1" applyAlignment="1">
      <alignment horizontal="center" vertical="center"/>
    </xf>
    <xf numFmtId="0" fontId="8" fillId="6" borderId="21" xfId="3" applyFont="1" applyFill="1" applyBorder="1" applyAlignment="1">
      <alignment horizontal="center" vertical="center"/>
    </xf>
    <xf numFmtId="0" fontId="8" fillId="6" borderId="1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7" fillId="6" borderId="14" xfId="3" applyFont="1" applyFill="1" applyBorder="1" applyAlignment="1">
      <alignment horizontal="center"/>
    </xf>
    <xf numFmtId="0" fontId="7" fillId="6" borderId="15" xfId="3" applyFont="1" applyFill="1" applyBorder="1" applyAlignment="1">
      <alignment horizontal="center"/>
    </xf>
    <xf numFmtId="0" fontId="7" fillId="6" borderId="13" xfId="3" applyFont="1" applyFill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6" borderId="10" xfId="3" applyFont="1" applyFill="1" applyBorder="1" applyAlignment="1">
      <alignment horizontal="center"/>
    </xf>
    <xf numFmtId="0" fontId="41" fillId="7" borderId="16" xfId="16" applyFont="1" applyFill="1" applyBorder="1" applyAlignment="1">
      <alignment vertical="center" wrapText="1"/>
    </xf>
    <xf numFmtId="0" fontId="41" fillId="7" borderId="17" xfId="16" applyFont="1" applyFill="1" applyBorder="1" applyAlignment="1">
      <alignment vertical="center" wrapText="1"/>
    </xf>
    <xf numFmtId="0" fontId="40" fillId="7" borderId="28" xfId="16" applyFont="1" applyFill="1" applyBorder="1" applyAlignment="1">
      <alignment horizontal="left" vertical="center" wrapText="1"/>
    </xf>
    <xf numFmtId="0" fontId="40" fillId="7" borderId="29" xfId="16" applyFont="1" applyFill="1" applyBorder="1" applyAlignment="1">
      <alignment horizontal="left" vertical="center" wrapText="1"/>
    </xf>
    <xf numFmtId="0" fontId="40" fillId="7" borderId="30" xfId="16" applyFont="1" applyFill="1" applyBorder="1" applyAlignment="1">
      <alignment horizontal="left" vertical="center" wrapText="1"/>
    </xf>
    <xf numFmtId="0" fontId="41" fillId="7" borderId="31" xfId="16" applyFont="1" applyFill="1" applyBorder="1" applyAlignment="1">
      <alignment vertical="center" wrapText="1"/>
    </xf>
    <xf numFmtId="0" fontId="41" fillId="7" borderId="0" xfId="16" applyFont="1" applyFill="1" applyAlignment="1">
      <alignment vertical="center" wrapText="1"/>
    </xf>
  </cellXfs>
  <cellStyles count="20">
    <cellStyle name="%" xfId="2" xr:uid="{CDEF241D-497E-449F-98B1-F096320617A3}"/>
    <cellStyle name="=C:\WINNT\SYSTEM32\COMMAND.COM 2 2" xfId="17" xr:uid="{6F79E867-C285-4250-BED9-53635F65BD00}"/>
    <cellStyle name="Comma 2" xfId="5" xr:uid="{BF3BF391-3904-41CF-8BAC-92A3D208748E}"/>
    <cellStyle name="Comma 20" xfId="8" xr:uid="{C3E5F9FC-5CCB-4E3A-B516-F9CE1DF17F23}"/>
    <cellStyle name="Comma 22" xfId="18" xr:uid="{20ECE4A0-58CB-4414-B1B1-2C0AA1A74987}"/>
    <cellStyle name="Hyperlink" xfId="15" builtinId="8"/>
    <cellStyle name="Normal" xfId="0" builtinId="0"/>
    <cellStyle name="Normal - Style1 2" xfId="3" xr:uid="{CBE4C7B0-3A75-4EC1-BF66-B80833AC8A62}"/>
    <cellStyle name="Normal 14 10 18 3" xfId="4" xr:uid="{237F8EA6-F3D9-4A9F-B0D0-CB70E507036E}"/>
    <cellStyle name="Normal 16 3 2 2 3 14 3 2" xfId="13" xr:uid="{87FA26FD-DEB8-4415-AD66-5E73E4E98C40}"/>
    <cellStyle name="Normal 2 10" xfId="11" xr:uid="{9B12A656-F829-411B-8CFA-DEF9941684D6}"/>
    <cellStyle name="Normal 2 2 2 2 2" xfId="7" xr:uid="{78FFDED8-FA8C-460C-A4CF-8BF7FDA825FC}"/>
    <cellStyle name="Normal 7 5 2" xfId="14" xr:uid="{84C449E1-731C-4A21-8731-CBED86A40C80}"/>
    <cellStyle name="Normal 80" xfId="16" xr:uid="{7252C0BB-DC31-45DD-85CD-C096A2772972}"/>
    <cellStyle name="Normal_GDPCR Table IP" xfId="6" xr:uid="{758D5C2E-F6FC-442D-A749-612DF54C75B0}"/>
    <cellStyle name="Normal_Spreadsheet  5 yr draft v4 12 29_06_06" xfId="10" xr:uid="{59039205-7DB2-4F98-9EBB-7B35577EC6C6}"/>
    <cellStyle name="Per cent" xfId="1" builtinId="5"/>
    <cellStyle name="Percent 10 2 2 4 14 2" xfId="9" xr:uid="{D301FD4B-52F6-41EF-ABDA-8CCB8B74F08A}"/>
    <cellStyle name="Percent 18" xfId="19" xr:uid="{30385F73-F4E5-446B-AD25-49601956AD49}"/>
    <cellStyle name="Percent 2 2 50" xfId="12" xr:uid="{35FAF20E-B154-4711-A2EB-3B714A56F6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176893</xdr:colOff>
      <xdr:row>0</xdr:row>
      <xdr:rowOff>108857</xdr:rowOff>
    </xdr:from>
    <xdr:to>
      <xdr:col>10</xdr:col>
      <xdr:colOff>1976</xdr:colOff>
      <xdr:row>2</xdr:row>
      <xdr:rowOff>190642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6D52618-2A44-4462-984C-5C51127A8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3243" y="108857"/>
          <a:ext cx="2825458" cy="710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173690</xdr:colOff>
      <xdr:row>0</xdr:row>
      <xdr:rowOff>140074</xdr:rowOff>
    </xdr:from>
    <xdr:to>
      <xdr:col>11</xdr:col>
      <xdr:colOff>1655</xdr:colOff>
      <xdr:row>2</xdr:row>
      <xdr:rowOff>217898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8DC8467-4C3C-4474-9B59-A8676FC79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6315" y="140074"/>
          <a:ext cx="2828340" cy="706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129268</xdr:colOff>
      <xdr:row>0</xdr:row>
      <xdr:rowOff>115661</xdr:rowOff>
    </xdr:from>
    <xdr:to>
      <xdr:col>8</xdr:col>
      <xdr:colOff>973526</xdr:colOff>
      <xdr:row>2</xdr:row>
      <xdr:rowOff>192684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FFC86230-667D-4922-87F1-B3783417A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3293" y="115661"/>
          <a:ext cx="2844508" cy="705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95250</xdr:rowOff>
    </xdr:from>
    <xdr:to>
      <xdr:col>10</xdr:col>
      <xdr:colOff>7420</xdr:colOff>
      <xdr:row>2</xdr:row>
      <xdr:rowOff>172273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7D662037-BB63-49D2-BE2B-297A0ED94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95250"/>
          <a:ext cx="2798245" cy="705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123264</xdr:rowOff>
    </xdr:from>
    <xdr:to>
      <xdr:col>9</xdr:col>
      <xdr:colOff>1097</xdr:colOff>
      <xdr:row>2</xdr:row>
      <xdr:rowOff>201088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587ECC6-ADFB-4B2C-95ED-F70A4C7A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123264"/>
          <a:ext cx="2820497" cy="7064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100013</xdr:rowOff>
    </xdr:from>
    <xdr:to>
      <xdr:col>4</xdr:col>
      <xdr:colOff>3337</xdr:colOff>
      <xdr:row>2</xdr:row>
      <xdr:rowOff>178397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9759F99-3C44-4875-81A7-988129FF0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100013"/>
          <a:ext cx="2765587" cy="707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gdsswrk002.uk.corporg.net/home3_wrk$/My%20Documents/Ant/Other/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yhcbapp83/gas%20distribution%20shared%20folder/EXECFIN/FINPLAN/Monthly%20Reporting/0506/04%20-%20July/Report%20Schedules/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yhcbapp83/gas%20distribution%20shared%20folder/DOCUME~1/ostergmk/LOCALS~1/Temp/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yhcbapp83/gas%20distribution%20shared%20folder/DOCUME~1/byrnespj/LOCALS~1/Temp/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GDPCR%20Main%20-%20docs%20for%20review/2020-21%20Actual%20results/Reg%20Returns/Huddle%20upload/2020-21%20WWU%20CO%20RRP%20v8.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>
        <row r="1">
          <cell r="A1" t="str">
            <v>Regulatory Reporting Pack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Z21">
            <v>2.0243238000000003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8">
          <cell r="D28">
            <v>-2</v>
          </cell>
        </row>
      </sheetData>
      <sheetData sheetId="23"/>
      <sheetData sheetId="24"/>
      <sheetData sheetId="25">
        <row r="16">
          <cell r="G16">
            <v>311.96678330575941</v>
          </cell>
        </row>
      </sheetData>
      <sheetData sheetId="26"/>
      <sheetData sheetId="27">
        <row r="29">
          <cell r="Q29">
            <v>0.79482545000000004</v>
          </cell>
        </row>
      </sheetData>
      <sheetData sheetId="28">
        <row r="17">
          <cell r="C17">
            <v>5.8233554186700474E-2</v>
          </cell>
        </row>
      </sheetData>
      <sheetData sheetId="29"/>
      <sheetData sheetId="30">
        <row r="8">
          <cell r="H8">
            <v>10.074968037480765</v>
          </cell>
        </row>
      </sheetData>
      <sheetData sheetId="31"/>
      <sheetData sheetId="32"/>
      <sheetData sheetId="33">
        <row r="13">
          <cell r="H13">
            <v>3.8852000000000002</v>
          </cell>
        </row>
      </sheetData>
      <sheetData sheetId="34">
        <row r="10">
          <cell r="I10">
            <v>0</v>
          </cell>
        </row>
      </sheetData>
      <sheetData sheetId="35">
        <row r="15">
          <cell r="H15">
            <v>3645</v>
          </cell>
        </row>
      </sheetData>
      <sheetData sheetId="36">
        <row r="10">
          <cell r="E10">
            <v>15.543915020190763</v>
          </cell>
        </row>
      </sheetData>
      <sheetData sheetId="37">
        <row r="51">
          <cell r="Q51">
            <v>-2.2144729999999998E-2</v>
          </cell>
        </row>
      </sheetData>
      <sheetData sheetId="38">
        <row r="9">
          <cell r="G9">
            <v>62.184398367849418</v>
          </cell>
        </row>
      </sheetData>
      <sheetData sheetId="39">
        <row r="30">
          <cell r="K30">
            <v>9700</v>
          </cell>
        </row>
      </sheetData>
      <sheetData sheetId="40">
        <row r="26">
          <cell r="K26">
            <v>41</v>
          </cell>
        </row>
      </sheetData>
      <sheetData sheetId="41">
        <row r="81">
          <cell r="K81">
            <v>156</v>
          </cell>
        </row>
      </sheetData>
      <sheetData sheetId="42">
        <row r="37">
          <cell r="I37">
            <v>1</v>
          </cell>
        </row>
      </sheetData>
      <sheetData sheetId="43">
        <row r="17">
          <cell r="F17">
            <v>3813</v>
          </cell>
        </row>
      </sheetData>
      <sheetData sheetId="44"/>
      <sheetData sheetId="45"/>
      <sheetData sheetId="46">
        <row r="18">
          <cell r="H18">
            <v>2.0983486492537312E-2</v>
          </cell>
        </row>
      </sheetData>
      <sheetData sheetId="47"/>
      <sheetData sheetId="48">
        <row r="25">
          <cell r="AH25">
            <v>276.75989999999967</v>
          </cell>
        </row>
      </sheetData>
      <sheetData sheetId="49">
        <row r="16">
          <cell r="I16">
            <v>2359.9659999999999</v>
          </cell>
        </row>
      </sheetData>
      <sheetData sheetId="50">
        <row r="23">
          <cell r="Q23">
            <v>32843.437400000119</v>
          </cell>
        </row>
      </sheetData>
      <sheetData sheetId="51"/>
      <sheetData sheetId="52"/>
      <sheetData sheetId="53">
        <row r="10">
          <cell r="C10">
            <v>156</v>
          </cell>
        </row>
      </sheetData>
      <sheetData sheetId="54"/>
      <sheetData sheetId="55">
        <row r="9">
          <cell r="H9">
            <v>0</v>
          </cell>
        </row>
      </sheetData>
      <sheetData sheetId="56">
        <row r="13">
          <cell r="B13">
            <v>2556415</v>
          </cell>
        </row>
      </sheetData>
      <sheetData sheetId="57"/>
      <sheetData sheetId="58">
        <row r="8">
          <cell r="C8">
            <v>69148</v>
          </cell>
        </row>
      </sheetData>
      <sheetData sheetId="59"/>
      <sheetData sheetId="60"/>
      <sheetData sheetId="61">
        <row r="13">
          <cell r="F13">
            <v>0</v>
          </cell>
        </row>
      </sheetData>
      <sheetData sheetId="62"/>
      <sheetData sheetId="63"/>
      <sheetData sheetId="64"/>
      <sheetData sheetId="65"/>
      <sheetData sheetId="66">
        <row r="11">
          <cell r="AA11">
            <v>1285</v>
          </cell>
        </row>
      </sheetData>
      <sheetData sheetId="67">
        <row r="16">
          <cell r="N16">
            <v>9.0279085406859441</v>
          </cell>
        </row>
      </sheetData>
      <sheetData sheetId="68">
        <row r="80">
          <cell r="J80">
            <v>5020</v>
          </cell>
        </row>
      </sheetData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6C28-0EDC-47AA-8EF3-E7C7D63B4C5E}">
  <sheetPr>
    <tabColor theme="0" tint="-0.14999847407452621"/>
    <pageSetUpPr autoPageBreaks="0" fitToPage="1"/>
  </sheetPr>
  <dimension ref="A1:AF237"/>
  <sheetViews>
    <sheetView tabSelected="1" zoomScale="85" zoomScaleNormal="85" workbookViewId="0">
      <selection activeCell="F14" sqref="F14"/>
    </sheetView>
  </sheetViews>
  <sheetFormatPr baseColWidth="10" defaultColWidth="9.1640625" defaultRowHeight="13"/>
  <cols>
    <col min="1" max="1" width="43.5" style="1" customWidth="1"/>
    <col min="2" max="2" width="15" style="2" customWidth="1"/>
    <col min="3" max="3" width="15" style="1" customWidth="1"/>
    <col min="4" max="4" width="15" style="3" customWidth="1"/>
    <col min="5" max="10" width="15" style="1" customWidth="1"/>
    <col min="11" max="11" width="19.83203125" style="1" bestFit="1" customWidth="1"/>
    <col min="12" max="12" width="44.1640625" style="1" customWidth="1"/>
    <col min="13" max="20" width="9.83203125" style="1" bestFit="1" customWidth="1"/>
    <col min="21" max="21" width="12.1640625" style="1" bestFit="1" customWidth="1"/>
    <col min="22" max="22" width="9.1640625" style="1"/>
    <col min="23" max="23" width="44" style="1" customWidth="1"/>
    <col min="24" max="24" width="11.5" style="1" bestFit="1" customWidth="1"/>
    <col min="25" max="25" width="11.6640625" style="1" bestFit="1" customWidth="1"/>
    <col min="26" max="28" width="11.5" style="1" bestFit="1" customWidth="1"/>
    <col min="29" max="30" width="11.6640625" style="1" bestFit="1" customWidth="1"/>
    <col min="31" max="31" width="11.5" style="1" bestFit="1" customWidth="1"/>
    <col min="32" max="32" width="13.33203125" style="1" customWidth="1"/>
    <col min="33" max="16384" width="9.1640625" style="1"/>
  </cols>
  <sheetData>
    <row r="1" spans="1:32" s="10" customFormat="1" ht="25">
      <c r="A1" s="8" t="s">
        <v>256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s="10" customFormat="1" ht="25">
      <c r="A2" s="8" t="s">
        <v>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0" customFormat="1" ht="25">
      <c r="A3" s="8" t="s">
        <v>258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5" spans="1:32" ht="20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4" customFormat="1" ht="20"/>
    <row r="7" spans="1:32">
      <c r="A7" s="3" t="s">
        <v>1</v>
      </c>
    </row>
    <row r="8" spans="1:32">
      <c r="A8" s="2" t="str">
        <f>$A$3&amp;" prices"</f>
        <v>2020/21 prices</v>
      </c>
    </row>
    <row r="9" spans="1:32" ht="12.75" customHeight="1">
      <c r="A9" s="11"/>
      <c r="B9" s="538" t="s">
        <v>2</v>
      </c>
      <c r="C9" s="539"/>
      <c r="D9" s="539"/>
      <c r="E9" s="539"/>
      <c r="F9" s="539"/>
      <c r="G9" s="539"/>
      <c r="H9" s="540"/>
      <c r="I9" s="547" t="s">
        <v>3</v>
      </c>
      <c r="J9" s="540" t="s">
        <v>4</v>
      </c>
    </row>
    <row r="10" spans="1:32">
      <c r="A10" s="12"/>
      <c r="B10" s="541"/>
      <c r="C10" s="542"/>
      <c r="D10" s="542"/>
      <c r="E10" s="542"/>
      <c r="F10" s="542"/>
      <c r="G10" s="542"/>
      <c r="H10" s="543"/>
      <c r="I10" s="548"/>
      <c r="J10" s="549"/>
    </row>
    <row r="11" spans="1:32">
      <c r="A11" s="13" t="s">
        <v>5</v>
      </c>
      <c r="B11" s="14">
        <v>2014</v>
      </c>
      <c r="C11" s="15">
        <v>2015</v>
      </c>
      <c r="D11" s="15">
        <v>2016</v>
      </c>
      <c r="E11" s="15">
        <v>2017</v>
      </c>
      <c r="F11" s="15">
        <v>2018</v>
      </c>
      <c r="G11" s="15">
        <v>2019</v>
      </c>
      <c r="H11" s="15">
        <v>2020</v>
      </c>
      <c r="I11" s="16">
        <v>2021</v>
      </c>
      <c r="J11" s="543"/>
    </row>
    <row r="12" spans="1:32">
      <c r="A12" s="17" t="s">
        <v>6</v>
      </c>
      <c r="B12" s="18">
        <f t="shared" ref="B12:H27" si="0">+B62</f>
        <v>9.9162965707855388</v>
      </c>
      <c r="C12" s="18">
        <f t="shared" si="0"/>
        <v>7.2904783454155853</v>
      </c>
      <c r="D12" s="18">
        <f t="shared" si="0"/>
        <v>12.730522596588518</v>
      </c>
      <c r="E12" s="18">
        <f t="shared" si="0"/>
        <v>10.247012763964253</v>
      </c>
      <c r="F12" s="18">
        <f>+F62</f>
        <v>8.0316551657144988</v>
      </c>
      <c r="G12" s="18">
        <f>+G62</f>
        <v>9.995007588593527</v>
      </c>
      <c r="H12" s="18">
        <f>+H62</f>
        <v>7.8525964792297733</v>
      </c>
      <c r="I12" s="19">
        <v>10.074968037480765</v>
      </c>
      <c r="J12" s="20">
        <f>SUM(B12:I12)</f>
        <v>76.138537547772444</v>
      </c>
    </row>
    <row r="13" spans="1:32">
      <c r="A13" s="17" t="s">
        <v>7</v>
      </c>
      <c r="B13" s="21">
        <f t="shared" si="0"/>
        <v>12.017785199869477</v>
      </c>
      <c r="C13" s="21">
        <f t="shared" si="0"/>
        <v>10.908144164410295</v>
      </c>
      <c r="D13" s="21">
        <f t="shared" si="0"/>
        <v>13.463880660746636</v>
      </c>
      <c r="E13" s="21">
        <f t="shared" si="0"/>
        <v>12.312412014094026</v>
      </c>
      <c r="F13" s="21">
        <f t="shared" si="0"/>
        <v>13.501961320932995</v>
      </c>
      <c r="G13" s="21">
        <f t="shared" si="0"/>
        <v>13.039656210090536</v>
      </c>
      <c r="H13" s="21">
        <f t="shared" si="0"/>
        <v>14.619302020069979</v>
      </c>
      <c r="I13" s="22">
        <v>10.713016118581804</v>
      </c>
      <c r="J13" s="23">
        <f t="shared" ref="J13:J18" si="1">SUM(B13:I13)</f>
        <v>100.57615770879575</v>
      </c>
    </row>
    <row r="14" spans="1:32">
      <c r="A14" s="17" t="s">
        <v>8</v>
      </c>
      <c r="B14" s="21">
        <f t="shared" si="0"/>
        <v>4.4235198928399591</v>
      </c>
      <c r="C14" s="21">
        <f t="shared" si="0"/>
        <v>4.0141086219617144</v>
      </c>
      <c r="D14" s="21">
        <f t="shared" si="0"/>
        <v>3.873284516557514</v>
      </c>
      <c r="E14" s="21">
        <f t="shared" si="0"/>
        <v>3.921924409853089</v>
      </c>
      <c r="F14" s="21">
        <f t="shared" si="0"/>
        <v>4.8791514328916596</v>
      </c>
      <c r="G14" s="21">
        <f t="shared" si="0"/>
        <v>5.8409730152577017</v>
      </c>
      <c r="H14" s="21">
        <f t="shared" si="0"/>
        <v>7.4684566558540766</v>
      </c>
      <c r="I14" s="22">
        <v>7.7908278629036527</v>
      </c>
      <c r="J14" s="23">
        <f t="shared" si="1"/>
        <v>42.21224640811937</v>
      </c>
    </row>
    <row r="15" spans="1:32">
      <c r="A15" s="17" t="s">
        <v>9</v>
      </c>
      <c r="B15" s="21">
        <f t="shared" si="0"/>
        <v>2.6506356895330967</v>
      </c>
      <c r="C15" s="21">
        <f t="shared" si="0"/>
        <v>2.4373537434618564</v>
      </c>
      <c r="D15" s="21">
        <f t="shared" si="0"/>
        <v>2.7524189924109108</v>
      </c>
      <c r="E15" s="21">
        <f t="shared" si="0"/>
        <v>1.7937012880600984</v>
      </c>
      <c r="F15" s="21">
        <f t="shared" si="0"/>
        <v>1.0530902116912797</v>
      </c>
      <c r="G15" s="21">
        <f t="shared" si="0"/>
        <v>1.3006086205691316</v>
      </c>
      <c r="H15" s="21">
        <f t="shared" si="0"/>
        <v>2.1037992551062481</v>
      </c>
      <c r="I15" s="22">
        <v>2.0653347888915126</v>
      </c>
      <c r="J15" s="23">
        <f t="shared" si="1"/>
        <v>16.156942589724135</v>
      </c>
    </row>
    <row r="16" spans="1:32">
      <c r="A16" s="17" t="s">
        <v>10</v>
      </c>
      <c r="B16" s="21">
        <f t="shared" si="0"/>
        <v>30.615982749692172</v>
      </c>
      <c r="C16" s="21">
        <f t="shared" si="0"/>
        <v>24.990788650715125</v>
      </c>
      <c r="D16" s="21">
        <f t="shared" si="0"/>
        <v>22.536580153476788</v>
      </c>
      <c r="E16" s="21">
        <f t="shared" si="0"/>
        <v>25.233565952659852</v>
      </c>
      <c r="F16" s="21">
        <f t="shared" si="0"/>
        <v>25.523002793855881</v>
      </c>
      <c r="G16" s="21">
        <f t="shared" si="0"/>
        <v>27.014903910817427</v>
      </c>
      <c r="H16" s="21">
        <f t="shared" si="0"/>
        <v>19.70059531201856</v>
      </c>
      <c r="I16" s="22">
        <v>35.056302826465561</v>
      </c>
      <c r="J16" s="23">
        <f t="shared" si="1"/>
        <v>210.67172234970135</v>
      </c>
    </row>
    <row r="17" spans="1:12">
      <c r="A17" s="24" t="s">
        <v>11</v>
      </c>
      <c r="B17" s="25">
        <f t="shared" si="0"/>
        <v>6.3897545942127314</v>
      </c>
      <c r="C17" s="25">
        <f t="shared" si="0"/>
        <v>8.6700432999709118</v>
      </c>
      <c r="D17" s="25">
        <f t="shared" si="0"/>
        <v>8.4920155495258207</v>
      </c>
      <c r="E17" s="25">
        <f t="shared" si="0"/>
        <v>5.6668003888842406</v>
      </c>
      <c r="F17" s="25">
        <f t="shared" si="0"/>
        <v>8.487333912649154</v>
      </c>
      <c r="G17" s="25">
        <f t="shared" si="0"/>
        <v>9.5522210523844251</v>
      </c>
      <c r="H17" s="25">
        <f t="shared" si="0"/>
        <v>9.4006367187857567</v>
      </c>
      <c r="I17" s="26">
        <v>15.543915020190763</v>
      </c>
      <c r="J17" s="27">
        <f t="shared" si="1"/>
        <v>72.202720536603806</v>
      </c>
    </row>
    <row r="18" spans="1:12">
      <c r="A18" s="24" t="s">
        <v>12</v>
      </c>
      <c r="B18" s="25">
        <f t="shared" si="0"/>
        <v>6.1155508715677671</v>
      </c>
      <c r="C18" s="25">
        <f t="shared" si="0"/>
        <v>6.0528715075875477</v>
      </c>
      <c r="D18" s="25">
        <f t="shared" si="0"/>
        <v>5.4672053048958968</v>
      </c>
      <c r="E18" s="25">
        <f t="shared" si="0"/>
        <v>4.5424163112349873</v>
      </c>
      <c r="F18" s="25">
        <f t="shared" si="0"/>
        <v>2.3908186069791197</v>
      </c>
      <c r="G18" s="25">
        <f t="shared" si="0"/>
        <v>7.6555276955186509</v>
      </c>
      <c r="H18" s="25">
        <f t="shared" si="0"/>
        <v>5.022799644163026</v>
      </c>
      <c r="I18" s="26">
        <v>10.75919072635034</v>
      </c>
      <c r="J18" s="27">
        <f t="shared" si="1"/>
        <v>48.006380668297339</v>
      </c>
    </row>
    <row r="19" spans="1:12">
      <c r="A19" s="28" t="s">
        <v>13</v>
      </c>
      <c r="B19" s="29">
        <f>SUM(B12:B16)</f>
        <v>59.624220102720244</v>
      </c>
      <c r="C19" s="29">
        <f>SUM(C12:C16)</f>
        <v>49.640873525964579</v>
      </c>
      <c r="D19" s="29">
        <f>SUM(D12:D16)</f>
        <v>55.356686919780373</v>
      </c>
      <c r="E19" s="29">
        <f t="shared" ref="E19:F19" si="2">SUM(E12:E16)</f>
        <v>53.508616428631321</v>
      </c>
      <c r="F19" s="29">
        <f t="shared" si="2"/>
        <v>52.988860925086314</v>
      </c>
      <c r="G19" s="29">
        <f>SUM(G12:G16)</f>
        <v>57.191149345328327</v>
      </c>
      <c r="H19" s="29">
        <f>SUM(H12:H16)</f>
        <v>51.744749722278641</v>
      </c>
      <c r="I19" s="29">
        <f t="shared" ref="I19" si="3">SUM(I12:I16)</f>
        <v>65.700449634323292</v>
      </c>
      <c r="J19" s="30">
        <f>SUM(B19:I19)</f>
        <v>445.75560660411304</v>
      </c>
    </row>
    <row r="20" spans="1:12">
      <c r="A20" s="17" t="s">
        <v>14</v>
      </c>
      <c r="B20" s="21">
        <f t="shared" si="0"/>
        <v>75.360946492870042</v>
      </c>
      <c r="C20" s="21">
        <f t="shared" si="0"/>
        <v>67.787902404548149</v>
      </c>
      <c r="D20" s="21">
        <f t="shared" si="0"/>
        <v>64.515812498879626</v>
      </c>
      <c r="E20" s="21">
        <f t="shared" si="0"/>
        <v>65.087559289512797</v>
      </c>
      <c r="F20" s="21">
        <f t="shared" si="0"/>
        <v>56.024219062181402</v>
      </c>
      <c r="G20" s="21">
        <f t="shared" si="0"/>
        <v>62.973288369830186</v>
      </c>
      <c r="H20" s="21">
        <f t="shared" si="0"/>
        <v>61.284576414581601</v>
      </c>
      <c r="I20" s="19">
        <v>63.224495096202929</v>
      </c>
      <c r="J20" s="31">
        <f>SUM(B20:I20)</f>
        <v>516.25879962860665</v>
      </c>
    </row>
    <row r="21" spans="1:12">
      <c r="A21" s="17" t="s">
        <v>15</v>
      </c>
      <c r="B21" s="21">
        <f t="shared" si="0"/>
        <v>7.0453458348577707</v>
      </c>
      <c r="C21" s="21">
        <f t="shared" si="0"/>
        <v>18.045994600452929</v>
      </c>
      <c r="D21" s="21">
        <f t="shared" si="0"/>
        <v>20.393836492160126</v>
      </c>
      <c r="E21" s="21">
        <f t="shared" si="0"/>
        <v>18.434837794503746</v>
      </c>
      <c r="F21" s="21">
        <f t="shared" si="0"/>
        <v>14.653419915294917</v>
      </c>
      <c r="G21" s="21">
        <f t="shared" si="0"/>
        <v>16.065598066218641</v>
      </c>
      <c r="H21" s="21">
        <f t="shared" si="0"/>
        <v>17.240114381229525</v>
      </c>
      <c r="I21" s="22">
        <v>12.81612368438593</v>
      </c>
      <c r="J21" s="32">
        <f>SUM(B21:I21)</f>
        <v>124.69527076910359</v>
      </c>
    </row>
    <row r="22" spans="1:12">
      <c r="A22" s="17" t="s">
        <v>16</v>
      </c>
      <c r="B22" s="21">
        <f t="shared" si="0"/>
        <v>1.7680934201587324</v>
      </c>
      <c r="C22" s="21">
        <f t="shared" si="0"/>
        <v>2.8535499253842365</v>
      </c>
      <c r="D22" s="21">
        <f t="shared" si="0"/>
        <v>2.4056509816634817</v>
      </c>
      <c r="E22" s="21">
        <f t="shared" si="0"/>
        <v>2.0853732252838277</v>
      </c>
      <c r="F22" s="21">
        <f t="shared" si="0"/>
        <v>1.5561313438514484</v>
      </c>
      <c r="G22" s="21">
        <f t="shared" si="0"/>
        <v>1.8463075653401964</v>
      </c>
      <c r="H22" s="21">
        <f t="shared" si="0"/>
        <v>1.8944141528410288</v>
      </c>
      <c r="I22" s="33">
        <v>1.4237573208117285</v>
      </c>
      <c r="J22" s="34">
        <f>SUM(B22:I22)</f>
        <v>15.833277935334682</v>
      </c>
    </row>
    <row r="23" spans="1:12" ht="16">
      <c r="A23" s="28" t="s">
        <v>17</v>
      </c>
      <c r="B23" s="29">
        <f t="shared" ref="B23:H23" si="4">SUM(B20:B22)</f>
        <v>84.174385747886546</v>
      </c>
      <c r="C23" s="29">
        <f t="shared" si="4"/>
        <v>88.68744693038532</v>
      </c>
      <c r="D23" s="29">
        <f t="shared" si="4"/>
        <v>87.31529997270323</v>
      </c>
      <c r="E23" s="29">
        <f t="shared" si="4"/>
        <v>85.607770309300378</v>
      </c>
      <c r="F23" s="29">
        <f t="shared" si="4"/>
        <v>72.233770321327768</v>
      </c>
      <c r="G23" s="29">
        <f t="shared" si="4"/>
        <v>80.885194001389024</v>
      </c>
      <c r="H23" s="29">
        <f t="shared" si="4"/>
        <v>80.419104948652148</v>
      </c>
      <c r="I23" s="29">
        <f>SUM(I20:I22)</f>
        <v>77.464376101400589</v>
      </c>
      <c r="J23" s="29">
        <f>SUM(B23:I23)</f>
        <v>656.78734833304497</v>
      </c>
      <c r="L23" s="35"/>
    </row>
    <row r="24" spans="1:12">
      <c r="A24" s="36" t="s">
        <v>18</v>
      </c>
      <c r="B24" s="21">
        <f t="shared" si="0"/>
        <v>26.527207565601579</v>
      </c>
      <c r="C24" s="21">
        <f t="shared" si="0"/>
        <v>23.216360537063952</v>
      </c>
      <c r="D24" s="21">
        <f t="shared" si="0"/>
        <v>23.369094801948947</v>
      </c>
      <c r="E24" s="21">
        <f t="shared" si="0"/>
        <v>22.075710387063918</v>
      </c>
      <c r="F24" s="21">
        <f t="shared" si="0"/>
        <v>21.099591702064949</v>
      </c>
      <c r="G24" s="21">
        <f t="shared" si="0"/>
        <v>19.624451402353916</v>
      </c>
      <c r="H24" s="21">
        <f t="shared" si="0"/>
        <v>22.295913634280897</v>
      </c>
      <c r="I24" s="22">
        <v>27.006813266368976</v>
      </c>
      <c r="J24" s="37">
        <f t="shared" ref="J24:J37" si="5">SUM(B24:I24)</f>
        <v>185.21514329674713</v>
      </c>
    </row>
    <row r="25" spans="1:12">
      <c r="A25" s="36" t="s">
        <v>19</v>
      </c>
      <c r="B25" s="21">
        <f t="shared" si="0"/>
        <v>11.465763684315561</v>
      </c>
      <c r="C25" s="21">
        <f t="shared" si="0"/>
        <v>11.817454670879139</v>
      </c>
      <c r="D25" s="21">
        <f t="shared" si="0"/>
        <v>10.123512827488439</v>
      </c>
      <c r="E25" s="21">
        <f t="shared" si="0"/>
        <v>10.744811758365781</v>
      </c>
      <c r="F25" s="21">
        <f t="shared" si="0"/>
        <v>10.613220563005793</v>
      </c>
      <c r="G25" s="21">
        <f t="shared" si="0"/>
        <v>9.4836412120468658</v>
      </c>
      <c r="H25" s="21">
        <f t="shared" si="0"/>
        <v>8.9666909960866388</v>
      </c>
      <c r="I25" s="21">
        <v>9.2876048257944657</v>
      </c>
      <c r="J25" s="37">
        <f t="shared" si="5"/>
        <v>82.502700537982676</v>
      </c>
    </row>
    <row r="26" spans="1:12">
      <c r="A26" s="36" t="s">
        <v>20</v>
      </c>
      <c r="B26" s="21">
        <f t="shared" si="0"/>
        <v>11.239442143516293</v>
      </c>
      <c r="C26" s="21">
        <f t="shared" si="0"/>
        <v>11.320360727939285</v>
      </c>
      <c r="D26" s="21">
        <f t="shared" si="0"/>
        <v>9.6000253048003135</v>
      </c>
      <c r="E26" s="21">
        <f t="shared" si="0"/>
        <v>10.942074273698422</v>
      </c>
      <c r="F26" s="21">
        <f t="shared" si="0"/>
        <v>8.420162047259927</v>
      </c>
      <c r="G26" s="21">
        <f t="shared" si="0"/>
        <v>9.0027470255314945</v>
      </c>
      <c r="H26" s="21">
        <f t="shared" si="0"/>
        <v>9.9060804395075994</v>
      </c>
      <c r="I26" s="21">
        <v>12.439225914403409</v>
      </c>
      <c r="J26" s="37">
        <f t="shared" si="5"/>
        <v>82.870117876656749</v>
      </c>
    </row>
    <row r="27" spans="1:12">
      <c r="A27" s="36" t="s">
        <v>21</v>
      </c>
      <c r="B27" s="21">
        <f t="shared" si="0"/>
        <v>16.545602393605513</v>
      </c>
      <c r="C27" s="21">
        <f t="shared" si="0"/>
        <v>20.397542093674698</v>
      </c>
      <c r="D27" s="21">
        <f t="shared" si="0"/>
        <v>19.304067077303834</v>
      </c>
      <c r="E27" s="21">
        <f t="shared" si="0"/>
        <v>19.662319402104007</v>
      </c>
      <c r="F27" s="21">
        <f t="shared" si="0"/>
        <v>16.485494412326073</v>
      </c>
      <c r="G27" s="21">
        <f t="shared" si="0"/>
        <v>18.211455294562182</v>
      </c>
      <c r="H27" s="21">
        <f t="shared" si="0"/>
        <v>17.700713945869698</v>
      </c>
      <c r="I27" s="21">
        <v>16.657665284061252</v>
      </c>
      <c r="J27" s="37">
        <f t="shared" si="5"/>
        <v>144.96485990350726</v>
      </c>
    </row>
    <row r="28" spans="1:12">
      <c r="A28" s="36" t="s">
        <v>22</v>
      </c>
      <c r="B28" s="21">
        <f t="shared" ref="B28:H36" si="6">+B78</f>
        <v>0</v>
      </c>
      <c r="C28" s="21">
        <f t="shared" si="6"/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1">
        <v>0</v>
      </c>
      <c r="J28" s="37">
        <f t="shared" si="5"/>
        <v>0</v>
      </c>
    </row>
    <row r="29" spans="1:12">
      <c r="A29" s="36" t="s">
        <v>23</v>
      </c>
      <c r="B29" s="21">
        <f t="shared" si="6"/>
        <v>22.284863151105487</v>
      </c>
      <c r="C29" s="21">
        <f t="shared" si="6"/>
        <v>15.489754519550068</v>
      </c>
      <c r="D29" s="21">
        <f t="shared" si="6"/>
        <v>7.7018140532127353</v>
      </c>
      <c r="E29" s="21">
        <f t="shared" si="6"/>
        <v>7.4457662268167031</v>
      </c>
      <c r="F29" s="21">
        <f t="shared" si="6"/>
        <v>7.2856036895718512</v>
      </c>
      <c r="G29" s="21">
        <f t="shared" si="6"/>
        <v>5.8275753402790809</v>
      </c>
      <c r="H29" s="21">
        <f t="shared" si="6"/>
        <v>6.48190305157277</v>
      </c>
      <c r="I29" s="21">
        <v>6.3349008203013915</v>
      </c>
      <c r="J29" s="37">
        <f t="shared" si="5"/>
        <v>78.852180852410086</v>
      </c>
    </row>
    <row r="30" spans="1:12">
      <c r="A30" s="24" t="s">
        <v>24</v>
      </c>
      <c r="B30" s="21">
        <f t="shared" si="6"/>
        <v>4.7320184087581483</v>
      </c>
      <c r="C30" s="21">
        <f t="shared" si="6"/>
        <v>4.8536637660552184</v>
      </c>
      <c r="D30" s="21">
        <f t="shared" si="6"/>
        <v>4.6559939952526266</v>
      </c>
      <c r="E30" s="21">
        <f t="shared" si="6"/>
        <v>4.1223276730407878</v>
      </c>
      <c r="F30" s="21">
        <f t="shared" si="6"/>
        <v>3.5707496125074742</v>
      </c>
      <c r="G30" s="21">
        <f t="shared" si="6"/>
        <v>2.6141714247048444</v>
      </c>
      <c r="H30" s="21">
        <f t="shared" si="6"/>
        <v>2.2889726547251947</v>
      </c>
      <c r="I30" s="25">
        <v>2.0243238000000003</v>
      </c>
      <c r="J30" s="38">
        <f t="shared" si="5"/>
        <v>28.862221335044296</v>
      </c>
    </row>
    <row r="31" spans="1:12">
      <c r="A31" s="39" t="s">
        <v>25</v>
      </c>
      <c r="B31" s="40">
        <f>SUM(B24:B29)</f>
        <v>88.062878938144436</v>
      </c>
      <c r="C31" s="40">
        <f>SUM(C24:C29)</f>
        <v>82.241472549107158</v>
      </c>
      <c r="D31" s="40">
        <f>SUM(D24:D29)</f>
        <v>70.098514064754269</v>
      </c>
      <c r="E31" s="40">
        <f t="shared" ref="E31:H31" si="7">SUM(E24:E29)</f>
        <v>70.870682048048835</v>
      </c>
      <c r="F31" s="40">
        <f t="shared" si="7"/>
        <v>63.904072414228587</v>
      </c>
      <c r="G31" s="40">
        <f t="shared" si="7"/>
        <v>62.149870274773548</v>
      </c>
      <c r="H31" s="40">
        <f t="shared" si="7"/>
        <v>65.351302067317604</v>
      </c>
      <c r="I31" s="40">
        <f>SUM(I24:I29)</f>
        <v>71.726210110929486</v>
      </c>
      <c r="J31" s="40">
        <f t="shared" si="5"/>
        <v>574.40500246730392</v>
      </c>
    </row>
    <row r="32" spans="1:12">
      <c r="A32" s="36" t="s">
        <v>26</v>
      </c>
      <c r="B32" s="21">
        <f t="shared" si="6"/>
        <v>18.774836090365543</v>
      </c>
      <c r="C32" s="21">
        <f t="shared" si="6"/>
        <v>18.273218788629261</v>
      </c>
      <c r="D32" s="21">
        <f t="shared" si="6"/>
        <v>21.051290973444452</v>
      </c>
      <c r="E32" s="21">
        <f t="shared" si="6"/>
        <v>20.945462904779777</v>
      </c>
      <c r="F32" s="21">
        <f t="shared" si="6"/>
        <v>15.427262699124103</v>
      </c>
      <c r="G32" s="21">
        <f t="shared" si="6"/>
        <v>20.440886441614303</v>
      </c>
      <c r="H32" s="21">
        <f t="shared" si="6"/>
        <v>23.776272480904549</v>
      </c>
      <c r="I32" s="41">
        <v>23.076321844051016</v>
      </c>
      <c r="J32" s="42">
        <f t="shared" si="5"/>
        <v>161.76555222291299</v>
      </c>
    </row>
    <row r="33" spans="1:21">
      <c r="A33" s="36" t="s">
        <v>27</v>
      </c>
      <c r="B33" s="21">
        <f t="shared" si="6"/>
        <v>2.2172966131728398</v>
      </c>
      <c r="C33" s="21">
        <f t="shared" si="6"/>
        <v>2.0509874808725383</v>
      </c>
      <c r="D33" s="21">
        <f t="shared" si="6"/>
        <v>2.907268245344933</v>
      </c>
      <c r="E33" s="21">
        <f t="shared" si="6"/>
        <v>3.5943157704719648</v>
      </c>
      <c r="F33" s="21">
        <f t="shared" si="6"/>
        <v>3.8658484829063116</v>
      </c>
      <c r="G33" s="21">
        <f t="shared" si="6"/>
        <v>4.4995918133189221</v>
      </c>
      <c r="H33" s="21">
        <f t="shared" si="6"/>
        <v>6.1239843936291072</v>
      </c>
      <c r="I33" s="41">
        <v>3.409136053840681</v>
      </c>
      <c r="J33" s="42">
        <f t="shared" si="5"/>
        <v>28.668428853557298</v>
      </c>
    </row>
    <row r="34" spans="1:21">
      <c r="A34" s="43" t="s">
        <v>28</v>
      </c>
      <c r="B34" s="40">
        <f t="shared" ref="B34:D34" si="8">SUM(B32:B33)</f>
        <v>20.992132703538381</v>
      </c>
      <c r="C34" s="40">
        <f t="shared" si="8"/>
        <v>20.324206269501801</v>
      </c>
      <c r="D34" s="40">
        <f t="shared" si="8"/>
        <v>23.958559218789386</v>
      </c>
      <c r="E34" s="40">
        <f t="shared" ref="E34:H34" si="9">SUM(E32:E33)</f>
        <v>24.539778675251743</v>
      </c>
      <c r="F34" s="40">
        <f t="shared" si="9"/>
        <v>19.293111182030415</v>
      </c>
      <c r="G34" s="40">
        <f t="shared" si="9"/>
        <v>24.940478254933225</v>
      </c>
      <c r="H34" s="40">
        <f t="shared" si="9"/>
        <v>29.900256874533657</v>
      </c>
      <c r="I34" s="29">
        <f>SUM(I32:I33)</f>
        <v>26.485457897891695</v>
      </c>
      <c r="J34" s="40">
        <f t="shared" si="5"/>
        <v>190.4339810764703</v>
      </c>
    </row>
    <row r="35" spans="1:21" ht="14">
      <c r="A35" s="44" t="s">
        <v>29</v>
      </c>
      <c r="B35" s="40">
        <f>SUM(B34,B31)</f>
        <v>109.05501164168282</v>
      </c>
      <c r="C35" s="40">
        <f>SUM(C34,C31)</f>
        <v>102.56567881860896</v>
      </c>
      <c r="D35" s="40">
        <f>SUM(D34,D31)</f>
        <v>94.057073283543659</v>
      </c>
      <c r="E35" s="40">
        <f t="shared" ref="E35:H35" si="10">SUM(E34,E31)</f>
        <v>95.410460723300574</v>
      </c>
      <c r="F35" s="40">
        <f t="shared" si="10"/>
        <v>83.197183596259009</v>
      </c>
      <c r="G35" s="40">
        <f t="shared" si="10"/>
        <v>87.090348529706773</v>
      </c>
      <c r="H35" s="40">
        <f t="shared" si="10"/>
        <v>95.251558941851258</v>
      </c>
      <c r="I35" s="40">
        <f>SUM(I34,I31)</f>
        <v>98.211668008821178</v>
      </c>
      <c r="J35" s="40">
        <f t="shared" si="5"/>
        <v>764.83898354377436</v>
      </c>
    </row>
    <row r="36" spans="1:21" ht="16">
      <c r="A36" s="45" t="s">
        <v>30</v>
      </c>
      <c r="B36" s="21">
        <f t="shared" si="6"/>
        <v>0</v>
      </c>
      <c r="C36" s="21">
        <f t="shared" si="6"/>
        <v>0</v>
      </c>
      <c r="D36" s="21">
        <f t="shared" si="6"/>
        <v>4.584937447922581E-2</v>
      </c>
      <c r="E36" s="21">
        <f t="shared" si="6"/>
        <v>3.4646706383316787E-2</v>
      </c>
      <c r="F36" s="21">
        <f t="shared" si="6"/>
        <v>3.4926069112873666E-2</v>
      </c>
      <c r="G36" s="21">
        <f t="shared" si="6"/>
        <v>7.7701194873968704E-2</v>
      </c>
      <c r="H36" s="21">
        <f t="shared" si="6"/>
        <v>8.7809283277315284E-2</v>
      </c>
      <c r="I36" s="46">
        <v>2.9352553055405656E-2</v>
      </c>
      <c r="J36" s="46">
        <f>SUM(B36:I36)</f>
        <v>0.31028518118210591</v>
      </c>
      <c r="L36" s="35"/>
    </row>
    <row r="37" spans="1:21">
      <c r="A37" s="47" t="s">
        <v>31</v>
      </c>
      <c r="B37" s="48">
        <f t="shared" ref="B37:H37" si="11">SUM(B35,B23,B19)</f>
        <v>252.85361749228963</v>
      </c>
      <c r="C37" s="48">
        <f t="shared" si="11"/>
        <v>240.89399927495884</v>
      </c>
      <c r="D37" s="48">
        <f t="shared" si="11"/>
        <v>236.72906017602725</v>
      </c>
      <c r="E37" s="48">
        <f t="shared" si="11"/>
        <v>234.52684746123228</v>
      </c>
      <c r="F37" s="48">
        <f t="shared" si="11"/>
        <v>208.41981484267308</v>
      </c>
      <c r="G37" s="48">
        <f t="shared" si="11"/>
        <v>225.16669187642412</v>
      </c>
      <c r="H37" s="48">
        <f t="shared" si="11"/>
        <v>227.41541361278206</v>
      </c>
      <c r="I37" s="48">
        <f>SUM(I35,I23,I19)</f>
        <v>241.37649374454506</v>
      </c>
      <c r="J37" s="48">
        <f t="shared" si="5"/>
        <v>1867.3819384809321</v>
      </c>
    </row>
    <row r="38" spans="1:21">
      <c r="A38" s="49" t="s">
        <v>32</v>
      </c>
      <c r="B38" s="50"/>
      <c r="C38" s="50"/>
      <c r="D38" s="50"/>
      <c r="E38" s="50"/>
      <c r="F38" s="50"/>
      <c r="G38" s="50"/>
      <c r="H38" s="50"/>
      <c r="I38" s="50"/>
      <c r="J38" s="51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>
      <c r="A39" s="36" t="s">
        <v>33</v>
      </c>
      <c r="B39" s="21">
        <f t="shared" ref="B39:H42" si="12">+B89</f>
        <v>46.164581399391686</v>
      </c>
      <c r="C39" s="21">
        <f t="shared" si="12"/>
        <v>46.823932169952919</v>
      </c>
      <c r="D39" s="21">
        <f t="shared" si="12"/>
        <v>46.34121591660066</v>
      </c>
      <c r="E39" s="21">
        <f t="shared" si="12"/>
        <v>63.327089606398104</v>
      </c>
      <c r="F39" s="21">
        <f t="shared" si="12"/>
        <v>66.038357332771866</v>
      </c>
      <c r="G39" s="21">
        <f t="shared" si="12"/>
        <v>47.096080313256721</v>
      </c>
      <c r="H39" s="21">
        <f t="shared" si="12"/>
        <v>65.099498569648716</v>
      </c>
      <c r="I39" s="22">
        <v>55.277043655979753</v>
      </c>
      <c r="J39" s="53">
        <f>SUM(B39:I39)</f>
        <v>436.16779896400038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pans="1:21">
      <c r="A40" s="36" t="s">
        <v>34</v>
      </c>
      <c r="B40" s="21">
        <f t="shared" si="12"/>
        <v>24.26012374610675</v>
      </c>
      <c r="C40" s="21">
        <f t="shared" si="12"/>
        <v>26.277612345182305</v>
      </c>
      <c r="D40" s="21">
        <f t="shared" si="12"/>
        <v>26.471630249741111</v>
      </c>
      <c r="E40" s="21">
        <f t="shared" si="12"/>
        <v>36.083858024557998</v>
      </c>
      <c r="F40" s="21">
        <f t="shared" si="12"/>
        <v>44.430873026297064</v>
      </c>
      <c r="G40" s="21">
        <f t="shared" si="12"/>
        <v>30.69347057715084</v>
      </c>
      <c r="H40" s="21">
        <f t="shared" si="12"/>
        <v>23.875568288240753</v>
      </c>
      <c r="I40" s="21">
        <v>33.169252970000002</v>
      </c>
      <c r="J40" s="53">
        <f>SUM(B40:I40)</f>
        <v>245.2623892272768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1">
      <c r="A41" s="36" t="s">
        <v>35</v>
      </c>
      <c r="B41" s="21">
        <f t="shared" si="12"/>
        <v>10.412476041417417</v>
      </c>
      <c r="C41" s="21">
        <f t="shared" si="12"/>
        <v>7.7479058488779584</v>
      </c>
      <c r="D41" s="21">
        <f t="shared" si="12"/>
        <v>5.5912236186271214</v>
      </c>
      <c r="E41" s="21">
        <f t="shared" si="12"/>
        <v>5.4984790033912176</v>
      </c>
      <c r="F41" s="21">
        <f t="shared" si="12"/>
        <v>6.2666395414800267</v>
      </c>
      <c r="G41" s="21">
        <f t="shared" si="12"/>
        <v>7.3294491810878606</v>
      </c>
      <c r="H41" s="21">
        <f t="shared" si="12"/>
        <v>3.2505418277934361</v>
      </c>
      <c r="I41" s="21">
        <v>3.6521060999999997</v>
      </c>
      <c r="J41" s="53">
        <f>SUM(B41:I41)</f>
        <v>49.748821162675036</v>
      </c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1:21">
      <c r="A42" s="54" t="s">
        <v>36</v>
      </c>
      <c r="B42" s="21">
        <f t="shared" si="12"/>
        <v>5.3002996065692862</v>
      </c>
      <c r="C42" s="21">
        <f t="shared" si="12"/>
        <v>5.3865292363721444</v>
      </c>
      <c r="D42" s="21">
        <f t="shared" si="12"/>
        <v>7.5650776674307458</v>
      </c>
      <c r="E42" s="21">
        <f t="shared" si="12"/>
        <v>7.4447116460520792</v>
      </c>
      <c r="F42" s="21">
        <f t="shared" si="12"/>
        <v>7.3973428275216593</v>
      </c>
      <c r="G42" s="21">
        <f t="shared" si="12"/>
        <v>7.1514266657206997</v>
      </c>
      <c r="H42" s="21">
        <f t="shared" si="12"/>
        <v>7.1996695630087872</v>
      </c>
      <c r="I42" s="21">
        <v>7.2339599999999997</v>
      </c>
      <c r="J42" s="55">
        <f>SUM(B42:I42)</f>
        <v>54.679017212675404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ht="14">
      <c r="A43" s="56" t="s">
        <v>37</v>
      </c>
      <c r="B43" s="51">
        <f t="shared" ref="B43:J43" si="13">SUM(B39:B42)</f>
        <v>86.137480793485139</v>
      </c>
      <c r="C43" s="51">
        <f t="shared" si="13"/>
        <v>86.235979600385335</v>
      </c>
      <c r="D43" s="51">
        <f t="shared" si="13"/>
        <v>85.969147452399639</v>
      </c>
      <c r="E43" s="51">
        <f>SUM(E39:E42)</f>
        <v>112.3541382803994</v>
      </c>
      <c r="F43" s="51">
        <f>SUM(F39:F42)</f>
        <v>124.13321272807062</v>
      </c>
      <c r="G43" s="57">
        <f t="shared" si="13"/>
        <v>92.270426737216127</v>
      </c>
      <c r="H43" s="57">
        <f t="shared" si="13"/>
        <v>99.425278248691697</v>
      </c>
      <c r="I43" s="57">
        <f>SUM(I39:I42)</f>
        <v>99.332362725979749</v>
      </c>
      <c r="J43" s="58">
        <f t="shared" si="13"/>
        <v>785.8580265666277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1" ht="14">
      <c r="A44" s="56" t="s">
        <v>38</v>
      </c>
      <c r="B44" s="51">
        <f t="shared" ref="B44:J44" si="14">+B43+B37</f>
        <v>338.9910982857748</v>
      </c>
      <c r="C44" s="51">
        <f t="shared" si="14"/>
        <v>327.12997887534419</v>
      </c>
      <c r="D44" s="51">
        <f t="shared" si="14"/>
        <v>322.69820762842687</v>
      </c>
      <c r="E44" s="51">
        <f>+E43+E37</f>
        <v>346.88098574163166</v>
      </c>
      <c r="F44" s="51">
        <f>+F43+F37</f>
        <v>332.55302757074367</v>
      </c>
      <c r="G44" s="51">
        <f t="shared" si="14"/>
        <v>317.43711861364022</v>
      </c>
      <c r="H44" s="51">
        <f t="shared" si="14"/>
        <v>326.84069186147377</v>
      </c>
      <c r="I44" s="51">
        <f t="shared" si="14"/>
        <v>340.70885647052478</v>
      </c>
      <c r="J44" s="51">
        <f t="shared" si="14"/>
        <v>2653.23996504756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1">
      <c r="B45" s="59"/>
      <c r="C45" s="59"/>
      <c r="D45" s="59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1">
      <c r="A46" s="60" t="s">
        <v>39</v>
      </c>
      <c r="B46" s="61"/>
      <c r="C46" s="61"/>
      <c r="D46" s="61"/>
      <c r="E46" s="62"/>
      <c r="F46" s="62"/>
      <c r="G46" s="62"/>
      <c r="H46" s="62"/>
      <c r="I46" s="62"/>
      <c r="J46" s="63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1">
      <c r="A47" s="64" t="s">
        <v>40</v>
      </c>
      <c r="B47" s="21">
        <f t="shared" ref="B47:H51" si="15">+B97</f>
        <v>0</v>
      </c>
      <c r="C47" s="21">
        <f t="shared" si="15"/>
        <v>0</v>
      </c>
      <c r="D47" s="21">
        <f t="shared" si="15"/>
        <v>0.24840669342945668</v>
      </c>
      <c r="E47" s="21">
        <f t="shared" si="15"/>
        <v>0.47359795885686989</v>
      </c>
      <c r="F47" s="21">
        <f t="shared" si="15"/>
        <v>0.42425444536810364</v>
      </c>
      <c r="G47" s="21">
        <f t="shared" si="15"/>
        <v>0.30533460583842642</v>
      </c>
      <c r="H47" s="21">
        <f t="shared" si="15"/>
        <v>0.24120588969841331</v>
      </c>
      <c r="I47" s="65">
        <v>0.20114716539242974</v>
      </c>
      <c r="J47" s="66">
        <f>SUM(B47:I47)</f>
        <v>1.8939467585836998</v>
      </c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</row>
    <row r="48" spans="1:21">
      <c r="A48" s="64" t="s">
        <v>41</v>
      </c>
      <c r="B48" s="21">
        <f t="shared" si="15"/>
        <v>0.68134872740491836</v>
      </c>
      <c r="C48" s="21">
        <f t="shared" si="15"/>
        <v>0.23075364287235747</v>
      </c>
      <c r="D48" s="21">
        <f t="shared" si="15"/>
        <v>1.4481609852796642</v>
      </c>
      <c r="E48" s="21">
        <f t="shared" si="15"/>
        <v>1.2237346868132841</v>
      </c>
      <c r="F48" s="21">
        <f t="shared" si="15"/>
        <v>0.59312197427587199</v>
      </c>
      <c r="G48" s="21">
        <f t="shared" si="15"/>
        <v>0.76037079615759073</v>
      </c>
      <c r="H48" s="21">
        <f t="shared" si="15"/>
        <v>0.83116568922748968</v>
      </c>
      <c r="I48" s="65">
        <v>1.2757369679314041</v>
      </c>
      <c r="J48" s="65">
        <f>SUM(B48:I48)</f>
        <v>7.0443934699625803</v>
      </c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1:32">
      <c r="A49" s="64" t="s">
        <v>42</v>
      </c>
      <c r="B49" s="21">
        <f t="shared" si="15"/>
        <v>0</v>
      </c>
      <c r="C49" s="21">
        <f t="shared" si="15"/>
        <v>0</v>
      </c>
      <c r="D49" s="21">
        <f t="shared" si="15"/>
        <v>0</v>
      </c>
      <c r="E49" s="21">
        <f t="shared" si="15"/>
        <v>0</v>
      </c>
      <c r="F49" s="21">
        <f t="shared" si="15"/>
        <v>0</v>
      </c>
      <c r="G49" s="21">
        <f t="shared" si="15"/>
        <v>0</v>
      </c>
      <c r="H49" s="21">
        <f t="shared" si="15"/>
        <v>0.10078729304959365</v>
      </c>
      <c r="I49" s="65">
        <v>0.10395462</v>
      </c>
      <c r="J49" s="65">
        <f>SUM(B49:I49)</f>
        <v>0.20474191304959366</v>
      </c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1:32">
      <c r="A50" s="36" t="s">
        <v>22</v>
      </c>
      <c r="B50" s="21">
        <f t="shared" si="15"/>
        <v>0</v>
      </c>
      <c r="C50" s="21">
        <f t="shared" si="15"/>
        <v>0</v>
      </c>
      <c r="D50" s="21">
        <f t="shared" si="15"/>
        <v>0</v>
      </c>
      <c r="E50" s="21">
        <f t="shared" si="15"/>
        <v>0</v>
      </c>
      <c r="F50" s="21">
        <f t="shared" si="15"/>
        <v>0</v>
      </c>
      <c r="G50" s="21">
        <f t="shared" si="15"/>
        <v>0</v>
      </c>
      <c r="H50" s="21">
        <f t="shared" si="15"/>
        <v>0</v>
      </c>
      <c r="I50" s="67"/>
      <c r="J50" s="65">
        <f>SUM(B50:I50)</f>
        <v>0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32">
      <c r="A51" s="36" t="s">
        <v>43</v>
      </c>
      <c r="B51" s="21">
        <f t="shared" si="15"/>
        <v>0</v>
      </c>
      <c r="C51" s="21">
        <f t="shared" si="15"/>
        <v>0</v>
      </c>
      <c r="D51" s="21">
        <f t="shared" si="15"/>
        <v>0</v>
      </c>
      <c r="E51" s="21">
        <f t="shared" si="15"/>
        <v>0</v>
      </c>
      <c r="F51" s="21">
        <f t="shared" si="15"/>
        <v>0</v>
      </c>
      <c r="G51" s="21">
        <f t="shared" si="15"/>
        <v>0</v>
      </c>
      <c r="H51" s="21">
        <f t="shared" si="15"/>
        <v>0</v>
      </c>
      <c r="I51" s="67"/>
      <c r="J51" s="65">
        <f>SUM(B51:I51)</f>
        <v>0</v>
      </c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</row>
    <row r="52" spans="1:32">
      <c r="A52" s="68" t="s">
        <v>44</v>
      </c>
      <c r="B52" s="57">
        <f t="shared" ref="B52:J52" si="16">SUM(B47:B51)</f>
        <v>0.68134872740491836</v>
      </c>
      <c r="C52" s="57">
        <f>SUM(C47:C51)</f>
        <v>0.23075364287235747</v>
      </c>
      <c r="D52" s="57">
        <f>SUM(D47:D51)</f>
        <v>1.6965676787091208</v>
      </c>
      <c r="E52" s="51">
        <f t="shared" si="16"/>
        <v>1.6973326456701541</v>
      </c>
      <c r="F52" s="51">
        <f t="shared" si="16"/>
        <v>1.0173764196439756</v>
      </c>
      <c r="G52" s="51">
        <f t="shared" si="16"/>
        <v>1.0657054019960173</v>
      </c>
      <c r="H52" s="51">
        <f t="shared" si="16"/>
        <v>1.1731588719754966</v>
      </c>
      <c r="I52" s="51">
        <f t="shared" si="16"/>
        <v>1.5808387533238339</v>
      </c>
      <c r="J52" s="51">
        <f t="shared" si="16"/>
        <v>9.1430821415958743</v>
      </c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</row>
    <row r="53" spans="1:32">
      <c r="A53" s="69"/>
      <c r="B53" s="70"/>
      <c r="C53" s="71"/>
      <c r="D53" s="72"/>
      <c r="E53" s="71"/>
      <c r="F53" s="71"/>
      <c r="G53" s="71"/>
      <c r="H53" s="71"/>
      <c r="I53" s="71"/>
      <c r="J53" s="71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</row>
    <row r="54" spans="1:32" ht="28">
      <c r="A54" s="56" t="s">
        <v>45</v>
      </c>
      <c r="B54" s="73">
        <f t="shared" ref="B54:I54" si="17">+B44-B52</f>
        <v>338.3097495583699</v>
      </c>
      <c r="C54" s="73">
        <f t="shared" si="17"/>
        <v>326.89922523247185</v>
      </c>
      <c r="D54" s="73">
        <f>+D44-D52</f>
        <v>321.00163994971774</v>
      </c>
      <c r="E54" s="73">
        <f t="shared" si="17"/>
        <v>345.18365309596152</v>
      </c>
      <c r="F54" s="73">
        <f t="shared" si="17"/>
        <v>331.53565115109967</v>
      </c>
      <c r="G54" s="73">
        <f t="shared" si="17"/>
        <v>316.37141321164421</v>
      </c>
      <c r="H54" s="73">
        <f t="shared" si="17"/>
        <v>325.66753298949828</v>
      </c>
      <c r="I54" s="73">
        <f t="shared" si="17"/>
        <v>339.12801771720092</v>
      </c>
      <c r="J54" s="73">
        <f>SUM(B54:I54)</f>
        <v>2644.0968829059639</v>
      </c>
    </row>
    <row r="55" spans="1:32">
      <c r="B55" s="59"/>
      <c r="C55" s="52"/>
      <c r="D55" s="74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</row>
    <row r="57" spans="1:32">
      <c r="A57" s="3" t="s">
        <v>46</v>
      </c>
      <c r="L57" s="3" t="s">
        <v>47</v>
      </c>
      <c r="O57" s="3"/>
      <c r="W57" s="3" t="s">
        <v>48</v>
      </c>
      <c r="Z57" s="3"/>
    </row>
    <row r="58" spans="1:32">
      <c r="A58" s="2" t="str">
        <f>+A8</f>
        <v>2020/21 prices</v>
      </c>
      <c r="O58" s="3"/>
      <c r="Z58" s="3"/>
    </row>
    <row r="59" spans="1:32" ht="12.75" customHeight="1">
      <c r="A59" s="11"/>
      <c r="B59" s="538" t="s">
        <v>2</v>
      </c>
      <c r="C59" s="539"/>
      <c r="D59" s="539"/>
      <c r="E59" s="539"/>
      <c r="F59" s="539"/>
      <c r="G59" s="539"/>
      <c r="H59" s="539"/>
      <c r="I59" s="540"/>
      <c r="J59" s="75"/>
      <c r="L59" s="11"/>
      <c r="M59" s="538"/>
      <c r="N59" s="539"/>
      <c r="O59" s="539"/>
      <c r="P59" s="539"/>
      <c r="Q59" s="539"/>
      <c r="R59" s="539"/>
      <c r="S59" s="539"/>
      <c r="T59" s="539"/>
      <c r="U59" s="540"/>
      <c r="W59" s="11"/>
      <c r="X59" s="538"/>
      <c r="Y59" s="539"/>
      <c r="Z59" s="539"/>
      <c r="AA59" s="539"/>
      <c r="AB59" s="539"/>
      <c r="AC59" s="539"/>
      <c r="AD59" s="539"/>
      <c r="AE59" s="539"/>
      <c r="AF59" s="540"/>
    </row>
    <row r="60" spans="1:32">
      <c r="A60" s="12"/>
      <c r="B60" s="541"/>
      <c r="C60" s="542"/>
      <c r="D60" s="542"/>
      <c r="E60" s="542"/>
      <c r="F60" s="542"/>
      <c r="G60" s="542"/>
      <c r="H60" s="542"/>
      <c r="I60" s="543"/>
      <c r="J60" s="76"/>
      <c r="L60" s="12"/>
      <c r="M60" s="541"/>
      <c r="N60" s="542"/>
      <c r="O60" s="542"/>
      <c r="P60" s="542"/>
      <c r="Q60" s="542"/>
      <c r="R60" s="542"/>
      <c r="S60" s="542"/>
      <c r="T60" s="542"/>
      <c r="U60" s="543"/>
      <c r="W60" s="12"/>
      <c r="X60" s="541"/>
      <c r="Y60" s="542"/>
      <c r="Z60" s="542"/>
      <c r="AA60" s="542"/>
      <c r="AB60" s="542"/>
      <c r="AC60" s="542"/>
      <c r="AD60" s="542"/>
      <c r="AE60" s="542"/>
      <c r="AF60" s="543"/>
    </row>
    <row r="61" spans="1:32" ht="14">
      <c r="A61" s="13" t="s">
        <v>5</v>
      </c>
      <c r="B61" s="14">
        <v>2014</v>
      </c>
      <c r="C61" s="15">
        <v>2015</v>
      </c>
      <c r="D61" s="15">
        <v>2016</v>
      </c>
      <c r="E61" s="77">
        <v>2017</v>
      </c>
      <c r="F61" s="15">
        <v>2018</v>
      </c>
      <c r="G61" s="77">
        <v>2019</v>
      </c>
      <c r="H61" s="15">
        <v>2020</v>
      </c>
      <c r="I61" s="78">
        <v>2021</v>
      </c>
      <c r="J61" s="79" t="s">
        <v>4</v>
      </c>
      <c r="L61" s="13" t="s">
        <v>5</v>
      </c>
      <c r="M61" s="14">
        <v>2014</v>
      </c>
      <c r="N61" s="15">
        <v>2015</v>
      </c>
      <c r="O61" s="15">
        <v>2016</v>
      </c>
      <c r="P61" s="77">
        <v>2017</v>
      </c>
      <c r="Q61" s="15">
        <v>2018</v>
      </c>
      <c r="R61" s="77">
        <v>2019</v>
      </c>
      <c r="S61" s="15">
        <v>2020</v>
      </c>
      <c r="T61" s="78">
        <v>2021</v>
      </c>
      <c r="U61" s="79" t="s">
        <v>4</v>
      </c>
      <c r="W61" s="13" t="s">
        <v>5</v>
      </c>
      <c r="X61" s="14">
        <v>2014</v>
      </c>
      <c r="Y61" s="15">
        <v>2015</v>
      </c>
      <c r="Z61" s="15">
        <v>2016</v>
      </c>
      <c r="AA61" s="77">
        <v>2017</v>
      </c>
      <c r="AB61" s="15">
        <v>2018</v>
      </c>
      <c r="AC61" s="77">
        <v>2019</v>
      </c>
      <c r="AD61" s="15">
        <v>2020</v>
      </c>
      <c r="AE61" s="78">
        <v>2021</v>
      </c>
      <c r="AF61" s="79" t="s">
        <v>4</v>
      </c>
    </row>
    <row r="62" spans="1:32">
      <c r="A62" s="17" t="s">
        <v>6</v>
      </c>
      <c r="B62" s="18">
        <v>9.9162965707855388</v>
      </c>
      <c r="C62" s="80">
        <v>7.2904783454155853</v>
      </c>
      <c r="D62" s="80">
        <v>12.730522596588518</v>
      </c>
      <c r="E62" s="80">
        <v>10.247012763964253</v>
      </c>
      <c r="F62" s="80">
        <v>8.0316551657144988</v>
      </c>
      <c r="G62" s="80">
        <v>9.995007588593527</v>
      </c>
      <c r="H62" s="80">
        <v>7.8525964792297733</v>
      </c>
      <c r="I62" s="81">
        <v>9.0736464714341718</v>
      </c>
      <c r="J62" s="20">
        <v>75.137215981725873</v>
      </c>
      <c r="K62" s="52"/>
      <c r="L62" s="17" t="s">
        <v>6</v>
      </c>
      <c r="M62" s="82">
        <f>B12-B62</f>
        <v>0</v>
      </c>
      <c r="N62" s="80">
        <f t="shared" ref="N62:U85" si="18">C12-C62</f>
        <v>0</v>
      </c>
      <c r="O62" s="80">
        <f t="shared" si="18"/>
        <v>0</v>
      </c>
      <c r="P62" s="80">
        <f t="shared" si="18"/>
        <v>0</v>
      </c>
      <c r="Q62" s="80">
        <f t="shared" si="18"/>
        <v>0</v>
      </c>
      <c r="R62" s="80">
        <f t="shared" si="18"/>
        <v>0</v>
      </c>
      <c r="S62" s="80">
        <f t="shared" si="18"/>
        <v>0</v>
      </c>
      <c r="T62" s="81">
        <f t="shared" si="18"/>
        <v>1.0013215660465935</v>
      </c>
      <c r="U62" s="20">
        <f t="shared" si="18"/>
        <v>1.0013215660465704</v>
      </c>
      <c r="W62" s="17" t="s">
        <v>6</v>
      </c>
      <c r="X62" s="83">
        <f>M62/B62</f>
        <v>0</v>
      </c>
      <c r="Y62" s="84">
        <f t="shared" ref="Y62:Z94" si="19">N62/C62</f>
        <v>0</v>
      </c>
      <c r="Z62" s="84">
        <f>O62/D62</f>
        <v>0</v>
      </c>
      <c r="AA62" s="84">
        <f t="shared" ref="AA62:AF94" si="20">P62/E62</f>
        <v>0</v>
      </c>
      <c r="AB62" s="84">
        <f t="shared" si="20"/>
        <v>0</v>
      </c>
      <c r="AC62" s="84">
        <f t="shared" si="20"/>
        <v>0</v>
      </c>
      <c r="AD62" s="84">
        <f t="shared" si="20"/>
        <v>0</v>
      </c>
      <c r="AE62" s="85">
        <f t="shared" si="20"/>
        <v>0.11035492392159793</v>
      </c>
      <c r="AF62" s="86">
        <f t="shared" si="20"/>
        <v>1.3326572630666831E-2</v>
      </c>
    </row>
    <row r="63" spans="1:32">
      <c r="A63" s="17" t="s">
        <v>7</v>
      </c>
      <c r="B63" s="21">
        <v>12.017785199869477</v>
      </c>
      <c r="C63" s="87">
        <v>10.908144164410295</v>
      </c>
      <c r="D63" s="87">
        <v>13.463880660746636</v>
      </c>
      <c r="E63" s="87">
        <v>12.312412014094026</v>
      </c>
      <c r="F63" s="87">
        <v>13.501961320932995</v>
      </c>
      <c r="G63" s="87">
        <v>13.039656210090536</v>
      </c>
      <c r="H63" s="87">
        <v>14.619302020069979</v>
      </c>
      <c r="I63" s="88">
        <v>13.7550459154081</v>
      </c>
      <c r="J63" s="23">
        <v>103.61818750562205</v>
      </c>
      <c r="K63" s="52"/>
      <c r="L63" s="17" t="s">
        <v>7</v>
      </c>
      <c r="M63" s="89">
        <f t="shared" ref="M63:M85" si="21">B13-B63</f>
        <v>0</v>
      </c>
      <c r="N63" s="87">
        <f t="shared" si="18"/>
        <v>0</v>
      </c>
      <c r="O63" s="87">
        <f t="shared" si="18"/>
        <v>0</v>
      </c>
      <c r="P63" s="87">
        <f t="shared" si="18"/>
        <v>0</v>
      </c>
      <c r="Q63" s="87">
        <f t="shared" si="18"/>
        <v>0</v>
      </c>
      <c r="R63" s="87">
        <f t="shared" si="18"/>
        <v>0</v>
      </c>
      <c r="S63" s="87">
        <f t="shared" si="18"/>
        <v>0</v>
      </c>
      <c r="T63" s="88">
        <f t="shared" si="18"/>
        <v>-3.0420297968262968</v>
      </c>
      <c r="U63" s="23">
        <f t="shared" si="18"/>
        <v>-3.0420297968262986</v>
      </c>
      <c r="W63" s="17" t="s">
        <v>7</v>
      </c>
      <c r="X63" s="90">
        <f t="shared" ref="X63:AF94" si="22">M63/B63</f>
        <v>0</v>
      </c>
      <c r="Y63" s="91">
        <f t="shared" si="19"/>
        <v>0</v>
      </c>
      <c r="Z63" s="91">
        <f t="shared" si="19"/>
        <v>0</v>
      </c>
      <c r="AA63" s="91">
        <f t="shared" si="20"/>
        <v>0</v>
      </c>
      <c r="AB63" s="91">
        <f t="shared" si="20"/>
        <v>0</v>
      </c>
      <c r="AC63" s="91">
        <f t="shared" si="20"/>
        <v>0</v>
      </c>
      <c r="AD63" s="91">
        <f t="shared" si="20"/>
        <v>0</v>
      </c>
      <c r="AE63" s="92">
        <f t="shared" si="20"/>
        <v>-0.22115737130464114</v>
      </c>
      <c r="AF63" s="93">
        <f t="shared" si="20"/>
        <v>-2.935806801929677E-2</v>
      </c>
    </row>
    <row r="64" spans="1:32">
      <c r="A64" s="17" t="s">
        <v>8</v>
      </c>
      <c r="B64" s="21">
        <v>4.4235198928399591</v>
      </c>
      <c r="C64" s="87">
        <v>4.0141086219617144</v>
      </c>
      <c r="D64" s="87">
        <v>3.873284516557514</v>
      </c>
      <c r="E64" s="87">
        <v>3.921924409853089</v>
      </c>
      <c r="F64" s="87">
        <v>4.8791514328916596</v>
      </c>
      <c r="G64" s="87">
        <v>5.8409730152577017</v>
      </c>
      <c r="H64" s="87">
        <v>7.4684566558540766</v>
      </c>
      <c r="I64" s="88">
        <v>7.5714044248600105</v>
      </c>
      <c r="J64" s="23">
        <v>41.992822970075721</v>
      </c>
      <c r="K64" s="52"/>
      <c r="L64" s="17" t="s">
        <v>8</v>
      </c>
      <c r="M64" s="89">
        <f t="shared" si="21"/>
        <v>0</v>
      </c>
      <c r="N64" s="87">
        <f t="shared" si="18"/>
        <v>0</v>
      </c>
      <c r="O64" s="87">
        <f t="shared" si="18"/>
        <v>0</v>
      </c>
      <c r="P64" s="87">
        <f t="shared" si="18"/>
        <v>0</v>
      </c>
      <c r="Q64" s="87">
        <f t="shared" si="18"/>
        <v>0</v>
      </c>
      <c r="R64" s="87">
        <f t="shared" si="18"/>
        <v>0</v>
      </c>
      <c r="S64" s="87">
        <f t="shared" si="18"/>
        <v>0</v>
      </c>
      <c r="T64" s="88">
        <f>I14-I64</f>
        <v>0.21942343804364217</v>
      </c>
      <c r="U64" s="23">
        <f t="shared" si="18"/>
        <v>0.21942343804364839</v>
      </c>
      <c r="W64" s="17" t="s">
        <v>8</v>
      </c>
      <c r="X64" s="90">
        <f t="shared" si="22"/>
        <v>0</v>
      </c>
      <c r="Y64" s="91">
        <f t="shared" si="19"/>
        <v>0</v>
      </c>
      <c r="Z64" s="91">
        <f t="shared" si="19"/>
        <v>0</v>
      </c>
      <c r="AA64" s="91">
        <f t="shared" si="20"/>
        <v>0</v>
      </c>
      <c r="AB64" s="91">
        <f t="shared" si="20"/>
        <v>0</v>
      </c>
      <c r="AC64" s="91">
        <f t="shared" si="20"/>
        <v>0</v>
      </c>
      <c r="AD64" s="91">
        <f t="shared" si="20"/>
        <v>0</v>
      </c>
      <c r="AE64" s="92">
        <f t="shared" si="20"/>
        <v>2.8980546505108812E-2</v>
      </c>
      <c r="AF64" s="93">
        <f t="shared" si="20"/>
        <v>5.2252604736769074E-3</v>
      </c>
    </row>
    <row r="65" spans="1:32">
      <c r="A65" s="17" t="s">
        <v>9</v>
      </c>
      <c r="B65" s="21">
        <v>2.6506356895330967</v>
      </c>
      <c r="C65" s="87">
        <v>2.4373537434618564</v>
      </c>
      <c r="D65" s="87">
        <v>2.7524189924109108</v>
      </c>
      <c r="E65" s="87">
        <v>1.7937012880600984</v>
      </c>
      <c r="F65" s="87">
        <v>1.0530902116912797</v>
      </c>
      <c r="G65" s="87">
        <v>1.3006086205691316</v>
      </c>
      <c r="H65" s="87">
        <v>2.1037992551062481</v>
      </c>
      <c r="I65" s="88">
        <v>2.5903191029933819</v>
      </c>
      <c r="J65" s="23">
        <v>16.681926903826003</v>
      </c>
      <c r="K65" s="52"/>
      <c r="L65" s="17" t="s">
        <v>9</v>
      </c>
      <c r="M65" s="89">
        <f t="shared" si="21"/>
        <v>0</v>
      </c>
      <c r="N65" s="87">
        <f t="shared" si="18"/>
        <v>0</v>
      </c>
      <c r="O65" s="87">
        <f t="shared" si="18"/>
        <v>0</v>
      </c>
      <c r="P65" s="87">
        <f t="shared" si="18"/>
        <v>0</v>
      </c>
      <c r="Q65" s="87">
        <f t="shared" si="18"/>
        <v>0</v>
      </c>
      <c r="R65" s="87">
        <f t="shared" si="18"/>
        <v>0</v>
      </c>
      <c r="S65" s="87">
        <f t="shared" si="18"/>
        <v>0</v>
      </c>
      <c r="T65" s="88">
        <f t="shared" si="18"/>
        <v>-0.5249843141018693</v>
      </c>
      <c r="U65" s="23">
        <f t="shared" si="18"/>
        <v>-0.52498431410186797</v>
      </c>
      <c r="W65" s="17" t="s">
        <v>9</v>
      </c>
      <c r="X65" s="90">
        <f t="shared" si="22"/>
        <v>0</v>
      </c>
      <c r="Y65" s="91">
        <f t="shared" si="19"/>
        <v>0</v>
      </c>
      <c r="Z65" s="91">
        <f t="shared" si="19"/>
        <v>0</v>
      </c>
      <c r="AA65" s="91">
        <f t="shared" si="20"/>
        <v>0</v>
      </c>
      <c r="AB65" s="91">
        <f t="shared" si="20"/>
        <v>0</v>
      </c>
      <c r="AC65" s="91">
        <f t="shared" si="20"/>
        <v>0</v>
      </c>
      <c r="AD65" s="91">
        <f t="shared" si="20"/>
        <v>0</v>
      </c>
      <c r="AE65" s="92">
        <f t="shared" si="20"/>
        <v>-0.20267167604763273</v>
      </c>
      <c r="AF65" s="93">
        <f t="shared" si="20"/>
        <v>-3.1470244242675749E-2</v>
      </c>
    </row>
    <row r="66" spans="1:32">
      <c r="A66" s="17" t="s">
        <v>10</v>
      </c>
      <c r="B66" s="21">
        <v>30.615982749692172</v>
      </c>
      <c r="C66" s="87">
        <v>24.990788650715125</v>
      </c>
      <c r="D66" s="87">
        <v>22.536580153476788</v>
      </c>
      <c r="E66" s="87">
        <v>25.233565952659852</v>
      </c>
      <c r="F66" s="87">
        <v>25.523002793855881</v>
      </c>
      <c r="G66" s="87">
        <v>27.014903910817427</v>
      </c>
      <c r="H66" s="87">
        <v>19.70059531201856</v>
      </c>
      <c r="I66" s="88">
        <v>26.788743775656989</v>
      </c>
      <c r="J66" s="23">
        <v>202.40416329889277</v>
      </c>
      <c r="K66" s="52"/>
      <c r="L66" s="17" t="s">
        <v>10</v>
      </c>
      <c r="M66" s="89">
        <f t="shared" si="21"/>
        <v>0</v>
      </c>
      <c r="N66" s="87">
        <f t="shared" si="18"/>
        <v>0</v>
      </c>
      <c r="O66" s="87">
        <f t="shared" si="18"/>
        <v>0</v>
      </c>
      <c r="P66" s="87">
        <f t="shared" si="18"/>
        <v>0</v>
      </c>
      <c r="Q66" s="87">
        <f t="shared" si="18"/>
        <v>0</v>
      </c>
      <c r="R66" s="87">
        <f t="shared" si="18"/>
        <v>0</v>
      </c>
      <c r="S66" s="87">
        <f t="shared" si="18"/>
        <v>0</v>
      </c>
      <c r="T66" s="88">
        <f t="shared" si="18"/>
        <v>8.2675590508085719</v>
      </c>
      <c r="U66" s="23">
        <f t="shared" si="18"/>
        <v>8.2675590508085861</v>
      </c>
      <c r="W66" s="17" t="s">
        <v>10</v>
      </c>
      <c r="X66" s="90">
        <f t="shared" si="22"/>
        <v>0</v>
      </c>
      <c r="Y66" s="91">
        <f t="shared" si="19"/>
        <v>0</v>
      </c>
      <c r="Z66" s="91">
        <f t="shared" si="19"/>
        <v>0</v>
      </c>
      <c r="AA66" s="91">
        <f t="shared" si="20"/>
        <v>0</v>
      </c>
      <c r="AB66" s="91">
        <f t="shared" si="20"/>
        <v>0</v>
      </c>
      <c r="AC66" s="91">
        <f t="shared" si="20"/>
        <v>0</v>
      </c>
      <c r="AD66" s="91">
        <f t="shared" si="20"/>
        <v>0</v>
      </c>
      <c r="AE66" s="92">
        <f t="shared" si="20"/>
        <v>0.30862063260768979</v>
      </c>
      <c r="AF66" s="93">
        <f t="shared" si="20"/>
        <v>4.0846783564425886E-2</v>
      </c>
    </row>
    <row r="67" spans="1:32">
      <c r="A67" s="24" t="s">
        <v>11</v>
      </c>
      <c r="B67" s="25">
        <v>6.3897545942127314</v>
      </c>
      <c r="C67" s="94">
        <v>8.6700432999709118</v>
      </c>
      <c r="D67" s="94">
        <v>8.4920155495258207</v>
      </c>
      <c r="E67" s="94">
        <v>5.6668003888842406</v>
      </c>
      <c r="F67" s="94">
        <v>8.487333912649154</v>
      </c>
      <c r="G67" s="94">
        <v>9.5522210523844251</v>
      </c>
      <c r="H67" s="94">
        <v>9.4006367187857567</v>
      </c>
      <c r="I67" s="95">
        <v>12.425752116186834</v>
      </c>
      <c r="J67" s="27">
        <v>69.084557632599882</v>
      </c>
      <c r="K67" s="52"/>
      <c r="L67" s="24" t="s">
        <v>11</v>
      </c>
      <c r="M67" s="96">
        <f t="shared" si="21"/>
        <v>0</v>
      </c>
      <c r="N67" s="94">
        <f t="shared" si="18"/>
        <v>0</v>
      </c>
      <c r="O67" s="94">
        <f t="shared" si="18"/>
        <v>0</v>
      </c>
      <c r="P67" s="94">
        <f t="shared" si="18"/>
        <v>0</v>
      </c>
      <c r="Q67" s="94">
        <f t="shared" si="18"/>
        <v>0</v>
      </c>
      <c r="R67" s="94">
        <f t="shared" si="18"/>
        <v>0</v>
      </c>
      <c r="S67" s="94">
        <f t="shared" si="18"/>
        <v>0</v>
      </c>
      <c r="T67" s="95">
        <f t="shared" si="18"/>
        <v>3.1181629040039294</v>
      </c>
      <c r="U67" s="27">
        <f t="shared" si="18"/>
        <v>3.118162904003924</v>
      </c>
      <c r="W67" s="24" t="s">
        <v>11</v>
      </c>
      <c r="X67" s="97">
        <f t="shared" si="22"/>
        <v>0</v>
      </c>
      <c r="Y67" s="98">
        <f t="shared" si="19"/>
        <v>0</v>
      </c>
      <c r="Z67" s="98">
        <f t="shared" si="19"/>
        <v>0</v>
      </c>
      <c r="AA67" s="98">
        <f t="shared" si="20"/>
        <v>0</v>
      </c>
      <c r="AB67" s="98">
        <f t="shared" si="20"/>
        <v>0</v>
      </c>
      <c r="AC67" s="98">
        <f t="shared" si="20"/>
        <v>0</v>
      </c>
      <c r="AD67" s="98">
        <f t="shared" si="20"/>
        <v>0</v>
      </c>
      <c r="AE67" s="99">
        <f t="shared" si="20"/>
        <v>0.25094359478988376</v>
      </c>
      <c r="AF67" s="100">
        <f t="shared" si="20"/>
        <v>4.5135454446805542E-2</v>
      </c>
    </row>
    <row r="68" spans="1:32">
      <c r="A68" s="24" t="s">
        <v>12</v>
      </c>
      <c r="B68" s="25">
        <v>6.1155508715677671</v>
      </c>
      <c r="C68" s="101">
        <v>6.0528715075875477</v>
      </c>
      <c r="D68" s="101">
        <v>5.4672053048958968</v>
      </c>
      <c r="E68" s="101">
        <v>4.5424163112349873</v>
      </c>
      <c r="F68" s="101">
        <v>2.3908186069791197</v>
      </c>
      <c r="G68" s="101">
        <v>7.6555276955186509</v>
      </c>
      <c r="H68" s="101">
        <v>5.022799644163026</v>
      </c>
      <c r="I68" s="102">
        <v>8.5761020809445068</v>
      </c>
      <c r="J68" s="27">
        <v>45.823292022891508</v>
      </c>
      <c r="K68" s="52"/>
      <c r="L68" s="24" t="s">
        <v>12</v>
      </c>
      <c r="M68" s="96">
        <f t="shared" si="21"/>
        <v>0</v>
      </c>
      <c r="N68" s="101">
        <f t="shared" si="18"/>
        <v>0</v>
      </c>
      <c r="O68" s="101">
        <f t="shared" si="18"/>
        <v>0</v>
      </c>
      <c r="P68" s="101">
        <f t="shared" si="18"/>
        <v>0</v>
      </c>
      <c r="Q68" s="101">
        <f t="shared" si="18"/>
        <v>0</v>
      </c>
      <c r="R68" s="101">
        <f t="shared" si="18"/>
        <v>0</v>
      </c>
      <c r="S68" s="101">
        <f t="shared" si="18"/>
        <v>0</v>
      </c>
      <c r="T68" s="102">
        <f t="shared" si="18"/>
        <v>2.1830886454058334</v>
      </c>
      <c r="U68" s="27">
        <f t="shared" si="18"/>
        <v>2.1830886454058316</v>
      </c>
      <c r="W68" s="24" t="s">
        <v>12</v>
      </c>
      <c r="X68" s="97">
        <f t="shared" si="22"/>
        <v>0</v>
      </c>
      <c r="Y68" s="103">
        <f t="shared" si="19"/>
        <v>0</v>
      </c>
      <c r="Z68" s="103">
        <f t="shared" si="19"/>
        <v>0</v>
      </c>
      <c r="AA68" s="103">
        <f t="shared" si="20"/>
        <v>0</v>
      </c>
      <c r="AB68" s="103">
        <f t="shared" si="20"/>
        <v>0</v>
      </c>
      <c r="AC68" s="103">
        <f t="shared" si="20"/>
        <v>0</v>
      </c>
      <c r="AD68" s="103">
        <f t="shared" si="20"/>
        <v>0</v>
      </c>
      <c r="AE68" s="104">
        <f t="shared" si="20"/>
        <v>0.25455488108712027</v>
      </c>
      <c r="AF68" s="100">
        <f t="shared" si="20"/>
        <v>4.764146243170933E-2</v>
      </c>
    </row>
    <row r="69" spans="1:32">
      <c r="A69" s="28" t="s">
        <v>13</v>
      </c>
      <c r="B69" s="29">
        <v>59.624220102720244</v>
      </c>
      <c r="C69" s="29">
        <v>49.640873525964572</v>
      </c>
      <c r="D69" s="33">
        <v>55.356686919780358</v>
      </c>
      <c r="E69" s="33">
        <v>53.508616428631321</v>
      </c>
      <c r="F69" s="33">
        <v>52.988860925086314</v>
      </c>
      <c r="G69" s="33">
        <v>57.19114934532832</v>
      </c>
      <c r="H69" s="33">
        <v>51.744749722278634</v>
      </c>
      <c r="I69" s="33">
        <v>59.77915969035265</v>
      </c>
      <c r="J69" s="29">
        <v>439.83431666014241</v>
      </c>
      <c r="K69" s="52"/>
      <c r="L69" s="28" t="s">
        <v>13</v>
      </c>
      <c r="M69" s="105">
        <f t="shared" si="21"/>
        <v>0</v>
      </c>
      <c r="N69" s="22">
        <f t="shared" si="18"/>
        <v>0</v>
      </c>
      <c r="O69" s="33">
        <f t="shared" si="18"/>
        <v>0</v>
      </c>
      <c r="P69" s="33">
        <f t="shared" si="18"/>
        <v>0</v>
      </c>
      <c r="Q69" s="33">
        <f t="shared" si="18"/>
        <v>0</v>
      </c>
      <c r="R69" s="33">
        <f t="shared" si="18"/>
        <v>0</v>
      </c>
      <c r="S69" s="33">
        <f t="shared" si="18"/>
        <v>0</v>
      </c>
      <c r="T69" s="33">
        <f t="shared" si="18"/>
        <v>5.9212899439706419</v>
      </c>
      <c r="U69" s="29">
        <f t="shared" si="18"/>
        <v>5.9212899439706348</v>
      </c>
      <c r="W69" s="28" t="s">
        <v>13</v>
      </c>
      <c r="X69" s="106">
        <f t="shared" si="22"/>
        <v>0</v>
      </c>
      <c r="Y69" s="107">
        <f t="shared" si="19"/>
        <v>0</v>
      </c>
      <c r="Z69" s="108">
        <f t="shared" si="19"/>
        <v>0</v>
      </c>
      <c r="AA69" s="108">
        <f t="shared" si="20"/>
        <v>0</v>
      </c>
      <c r="AB69" s="108">
        <f t="shared" si="20"/>
        <v>0</v>
      </c>
      <c r="AC69" s="108">
        <f t="shared" si="20"/>
        <v>0</v>
      </c>
      <c r="AD69" s="108">
        <f t="shared" si="20"/>
        <v>0</v>
      </c>
      <c r="AE69" s="108">
        <f t="shared" si="20"/>
        <v>9.9052746385898741E-2</v>
      </c>
      <c r="AF69" s="106">
        <f t="shared" si="20"/>
        <v>1.3462546508270713E-2</v>
      </c>
    </row>
    <row r="70" spans="1:32">
      <c r="A70" s="17" t="s">
        <v>14</v>
      </c>
      <c r="B70" s="21">
        <v>75.360946492870042</v>
      </c>
      <c r="C70" s="87">
        <v>67.787902404548149</v>
      </c>
      <c r="D70" s="87">
        <v>64.515812498879626</v>
      </c>
      <c r="E70" s="87">
        <v>65.087559289512797</v>
      </c>
      <c r="F70" s="87">
        <v>56.024219062181402</v>
      </c>
      <c r="G70" s="87">
        <v>62.973288369830186</v>
      </c>
      <c r="H70" s="87">
        <v>61.284576414581601</v>
      </c>
      <c r="I70" s="88">
        <v>70.801747724165395</v>
      </c>
      <c r="J70" s="23">
        <v>523.83605225656913</v>
      </c>
      <c r="K70" s="52"/>
      <c r="L70" s="17" t="s">
        <v>14</v>
      </c>
      <c r="M70" s="82">
        <f t="shared" si="21"/>
        <v>0</v>
      </c>
      <c r="N70" s="80">
        <f t="shared" si="18"/>
        <v>0</v>
      </c>
      <c r="O70" s="80">
        <f t="shared" si="18"/>
        <v>0</v>
      </c>
      <c r="P70" s="80">
        <f t="shared" si="18"/>
        <v>0</v>
      </c>
      <c r="Q70" s="80">
        <f t="shared" si="18"/>
        <v>0</v>
      </c>
      <c r="R70" s="80">
        <f t="shared" si="18"/>
        <v>0</v>
      </c>
      <c r="S70" s="80">
        <f t="shared" si="18"/>
        <v>0</v>
      </c>
      <c r="T70" s="80">
        <f t="shared" si="18"/>
        <v>-7.5772526279624657</v>
      </c>
      <c r="U70" s="31">
        <f t="shared" si="18"/>
        <v>-7.5772526279624799</v>
      </c>
      <c r="W70" s="17" t="s">
        <v>14</v>
      </c>
      <c r="X70" s="83">
        <f t="shared" si="22"/>
        <v>0</v>
      </c>
      <c r="Y70" s="84">
        <f t="shared" si="19"/>
        <v>0</v>
      </c>
      <c r="Z70" s="84">
        <f t="shared" si="19"/>
        <v>0</v>
      </c>
      <c r="AA70" s="84">
        <f t="shared" si="20"/>
        <v>0</v>
      </c>
      <c r="AB70" s="84">
        <f t="shared" si="20"/>
        <v>0</v>
      </c>
      <c r="AC70" s="84">
        <f t="shared" si="20"/>
        <v>0</v>
      </c>
      <c r="AD70" s="84">
        <f t="shared" si="20"/>
        <v>0</v>
      </c>
      <c r="AE70" s="84">
        <f t="shared" si="20"/>
        <v>-0.10702070035731996</v>
      </c>
      <c r="AF70" s="109">
        <f t="shared" si="20"/>
        <v>-1.4464931528330977E-2</v>
      </c>
    </row>
    <row r="71" spans="1:32">
      <c r="A71" s="17" t="s">
        <v>15</v>
      </c>
      <c r="B71" s="21">
        <v>7.0453458348577707</v>
      </c>
      <c r="C71" s="87">
        <v>18.045994600452929</v>
      </c>
      <c r="D71" s="87">
        <v>20.393836492160126</v>
      </c>
      <c r="E71" s="87">
        <v>18.434837794503746</v>
      </c>
      <c r="F71" s="87">
        <v>14.653419915294917</v>
      </c>
      <c r="G71" s="87">
        <v>16.065598066218641</v>
      </c>
      <c r="H71" s="87">
        <v>17.240114381229525</v>
      </c>
      <c r="I71" s="88">
        <v>8.3031891669918867</v>
      </c>
      <c r="J71" s="23">
        <v>120.18233625170954</v>
      </c>
      <c r="K71" s="52"/>
      <c r="L71" s="17" t="s">
        <v>15</v>
      </c>
      <c r="M71" s="89">
        <f t="shared" si="21"/>
        <v>0</v>
      </c>
      <c r="N71" s="87">
        <f t="shared" si="18"/>
        <v>0</v>
      </c>
      <c r="O71" s="87">
        <f t="shared" si="18"/>
        <v>0</v>
      </c>
      <c r="P71" s="87">
        <f t="shared" si="18"/>
        <v>0</v>
      </c>
      <c r="Q71" s="87">
        <f t="shared" si="18"/>
        <v>0</v>
      </c>
      <c r="R71" s="87">
        <f t="shared" si="18"/>
        <v>0</v>
      </c>
      <c r="S71" s="87">
        <f t="shared" si="18"/>
        <v>0</v>
      </c>
      <c r="T71" s="87">
        <f t="shared" si="18"/>
        <v>4.5129345173940436</v>
      </c>
      <c r="U71" s="32">
        <f t="shared" si="18"/>
        <v>4.5129345173940436</v>
      </c>
      <c r="W71" s="17" t="s">
        <v>15</v>
      </c>
      <c r="X71" s="90">
        <f t="shared" si="22"/>
        <v>0</v>
      </c>
      <c r="Y71" s="91">
        <f t="shared" si="19"/>
        <v>0</v>
      </c>
      <c r="Z71" s="91">
        <f t="shared" si="19"/>
        <v>0</v>
      </c>
      <c r="AA71" s="91">
        <f t="shared" si="20"/>
        <v>0</v>
      </c>
      <c r="AB71" s="91">
        <f t="shared" si="20"/>
        <v>0</v>
      </c>
      <c r="AC71" s="91">
        <f t="shared" si="20"/>
        <v>0</v>
      </c>
      <c r="AD71" s="91">
        <f t="shared" si="20"/>
        <v>0</v>
      </c>
      <c r="AE71" s="91">
        <f t="shared" si="20"/>
        <v>0.54351821048887505</v>
      </c>
      <c r="AF71" s="110">
        <f t="shared" si="20"/>
        <v>3.7550730482906962E-2</v>
      </c>
    </row>
    <row r="72" spans="1:32">
      <c r="A72" s="17" t="s">
        <v>49</v>
      </c>
      <c r="B72" s="21">
        <v>1.7680934201587324</v>
      </c>
      <c r="C72" s="87">
        <v>2.8535499253842365</v>
      </c>
      <c r="D72" s="87">
        <v>2.4056509816634817</v>
      </c>
      <c r="E72" s="87">
        <v>2.0853732252838277</v>
      </c>
      <c r="F72" s="87">
        <v>1.5561313438514484</v>
      </c>
      <c r="G72" s="87">
        <v>1.8463075653401964</v>
      </c>
      <c r="H72" s="87">
        <v>1.8944141528410288</v>
      </c>
      <c r="I72" s="88">
        <v>1.1350026665040094</v>
      </c>
      <c r="J72" s="23">
        <v>15.544523281026962</v>
      </c>
      <c r="K72" s="52"/>
      <c r="L72" s="17" t="s">
        <v>49</v>
      </c>
      <c r="M72" s="111">
        <f t="shared" si="21"/>
        <v>0</v>
      </c>
      <c r="N72" s="112">
        <f t="shared" si="18"/>
        <v>0</v>
      </c>
      <c r="O72" s="112">
        <f t="shared" si="18"/>
        <v>0</v>
      </c>
      <c r="P72" s="112">
        <f t="shared" si="18"/>
        <v>0</v>
      </c>
      <c r="Q72" s="112">
        <f t="shared" si="18"/>
        <v>0</v>
      </c>
      <c r="R72" s="112">
        <f t="shared" si="18"/>
        <v>0</v>
      </c>
      <c r="S72" s="112">
        <f t="shared" si="18"/>
        <v>0</v>
      </c>
      <c r="T72" s="112">
        <f t="shared" si="18"/>
        <v>0.28875465430771907</v>
      </c>
      <c r="U72" s="34">
        <f t="shared" si="18"/>
        <v>0.28875465430771996</v>
      </c>
      <c r="W72" s="17" t="s">
        <v>49</v>
      </c>
      <c r="X72" s="113">
        <f t="shared" si="22"/>
        <v>0</v>
      </c>
      <c r="Y72" s="114">
        <f t="shared" si="19"/>
        <v>0</v>
      </c>
      <c r="Z72" s="114">
        <f t="shared" si="19"/>
        <v>0</v>
      </c>
      <c r="AA72" s="114">
        <f t="shared" si="20"/>
        <v>0</v>
      </c>
      <c r="AB72" s="114">
        <f t="shared" si="20"/>
        <v>0</v>
      </c>
      <c r="AC72" s="114">
        <f t="shared" si="20"/>
        <v>0</v>
      </c>
      <c r="AD72" s="114">
        <f t="shared" si="20"/>
        <v>0</v>
      </c>
      <c r="AE72" s="114">
        <f t="shared" si="20"/>
        <v>0.25440878936181693</v>
      </c>
      <c r="AF72" s="115">
        <f t="shared" si="20"/>
        <v>1.8575973613816941E-2</v>
      </c>
    </row>
    <row r="73" spans="1:32">
      <c r="A73" s="28" t="s">
        <v>17</v>
      </c>
      <c r="B73" s="116">
        <v>84.174385747886532</v>
      </c>
      <c r="C73" s="6">
        <v>88.687446930385292</v>
      </c>
      <c r="D73" s="6">
        <v>87.31529997270323</v>
      </c>
      <c r="E73" s="6">
        <v>85.607770309300363</v>
      </c>
      <c r="F73" s="6">
        <v>72.233770321327754</v>
      </c>
      <c r="G73" s="6">
        <v>80.885194001389024</v>
      </c>
      <c r="H73" s="6">
        <v>80.419104948652148</v>
      </c>
      <c r="I73" s="117">
        <v>80.239939557661302</v>
      </c>
      <c r="J73" s="30">
        <v>659.56291178930564</v>
      </c>
      <c r="K73" s="52"/>
      <c r="L73" s="28" t="s">
        <v>17</v>
      </c>
      <c r="M73" s="105">
        <f t="shared" si="21"/>
        <v>0</v>
      </c>
      <c r="N73" s="33">
        <f t="shared" si="18"/>
        <v>0</v>
      </c>
      <c r="O73" s="29">
        <f t="shared" si="18"/>
        <v>0</v>
      </c>
      <c r="P73" s="19">
        <f t="shared" si="18"/>
        <v>0</v>
      </c>
      <c r="Q73" s="29">
        <f t="shared" si="18"/>
        <v>0</v>
      </c>
      <c r="R73" s="29">
        <f t="shared" si="18"/>
        <v>0</v>
      </c>
      <c r="S73" s="29">
        <f t="shared" si="18"/>
        <v>0</v>
      </c>
      <c r="T73" s="29">
        <f t="shared" si="18"/>
        <v>-2.7755634562607128</v>
      </c>
      <c r="U73" s="33">
        <f t="shared" si="18"/>
        <v>-2.7755634562606701</v>
      </c>
      <c r="W73" s="28" t="s">
        <v>17</v>
      </c>
      <c r="X73" s="106">
        <f t="shared" si="22"/>
        <v>0</v>
      </c>
      <c r="Y73" s="108">
        <f t="shared" si="19"/>
        <v>0</v>
      </c>
      <c r="Z73" s="106">
        <f t="shared" si="19"/>
        <v>0</v>
      </c>
      <c r="AA73" s="118">
        <f t="shared" si="20"/>
        <v>0</v>
      </c>
      <c r="AB73" s="106">
        <f t="shared" si="20"/>
        <v>0</v>
      </c>
      <c r="AC73" s="106">
        <f t="shared" si="20"/>
        <v>0</v>
      </c>
      <c r="AD73" s="106">
        <f t="shared" si="20"/>
        <v>0</v>
      </c>
      <c r="AE73" s="106">
        <f t="shared" si="20"/>
        <v>-3.4590796946776893E-2</v>
      </c>
      <c r="AF73" s="108">
        <f t="shared" si="20"/>
        <v>-4.2081860678474768E-3</v>
      </c>
    </row>
    <row r="74" spans="1:32">
      <c r="A74" s="36" t="s">
        <v>18</v>
      </c>
      <c r="B74" s="21">
        <v>26.527207565601579</v>
      </c>
      <c r="C74" s="87">
        <v>23.216360537063952</v>
      </c>
      <c r="D74" s="87">
        <v>23.369094801948947</v>
      </c>
      <c r="E74" s="87">
        <v>22.075710387063918</v>
      </c>
      <c r="F74" s="87">
        <v>21.099591702064949</v>
      </c>
      <c r="G74" s="87">
        <v>19.624451402353916</v>
      </c>
      <c r="H74" s="87">
        <v>22.295913634280897</v>
      </c>
      <c r="I74" s="88">
        <v>24.239040546743794</v>
      </c>
      <c r="J74" s="23">
        <v>182.44737057712197</v>
      </c>
      <c r="K74" s="52"/>
      <c r="L74" s="36" t="s">
        <v>18</v>
      </c>
      <c r="M74" s="119">
        <f t="shared" si="21"/>
        <v>0</v>
      </c>
      <c r="N74" s="80">
        <f t="shared" si="18"/>
        <v>0</v>
      </c>
      <c r="O74" s="80">
        <f t="shared" si="18"/>
        <v>0</v>
      </c>
      <c r="P74" s="80">
        <f t="shared" si="18"/>
        <v>0</v>
      </c>
      <c r="Q74" s="80">
        <f t="shared" si="18"/>
        <v>0</v>
      </c>
      <c r="R74" s="80">
        <f t="shared" si="18"/>
        <v>0</v>
      </c>
      <c r="S74" s="80">
        <f t="shared" si="18"/>
        <v>0</v>
      </c>
      <c r="T74" s="80">
        <f t="shared" si="18"/>
        <v>2.7677727196251816</v>
      </c>
      <c r="U74" s="37">
        <f t="shared" si="18"/>
        <v>2.7677727196251567</v>
      </c>
      <c r="W74" s="36" t="s">
        <v>18</v>
      </c>
      <c r="X74" s="107">
        <f t="shared" si="22"/>
        <v>0</v>
      </c>
      <c r="Y74" s="84">
        <f t="shared" si="19"/>
        <v>0</v>
      </c>
      <c r="Z74" s="84">
        <f t="shared" si="19"/>
        <v>0</v>
      </c>
      <c r="AA74" s="84">
        <f t="shared" si="20"/>
        <v>0</v>
      </c>
      <c r="AB74" s="84">
        <f t="shared" si="20"/>
        <v>0</v>
      </c>
      <c r="AC74" s="84">
        <f t="shared" si="20"/>
        <v>0</v>
      </c>
      <c r="AD74" s="84">
        <f t="shared" si="20"/>
        <v>0</v>
      </c>
      <c r="AE74" s="84">
        <f t="shared" si="20"/>
        <v>0.11418656255340093</v>
      </c>
      <c r="AF74" s="120">
        <f t="shared" si="20"/>
        <v>1.5170252719291434E-2</v>
      </c>
    </row>
    <row r="75" spans="1:32">
      <c r="A75" s="36" t="s">
        <v>19</v>
      </c>
      <c r="B75" s="21">
        <v>11.465763684315561</v>
      </c>
      <c r="C75" s="87">
        <v>11.817454670879139</v>
      </c>
      <c r="D75" s="87">
        <v>10.123512827488439</v>
      </c>
      <c r="E75" s="87">
        <v>10.744811758365781</v>
      </c>
      <c r="F75" s="87">
        <v>10.613220563005793</v>
      </c>
      <c r="G75" s="87">
        <v>9.4836412120468658</v>
      </c>
      <c r="H75" s="87">
        <v>8.9666909960866388</v>
      </c>
      <c r="I75" s="88">
        <v>8.3218472720308032</v>
      </c>
      <c r="J75" s="23">
        <v>81.536942984219024</v>
      </c>
      <c r="K75" s="52"/>
      <c r="L75" s="36" t="s">
        <v>19</v>
      </c>
      <c r="M75" s="89">
        <f t="shared" si="21"/>
        <v>0</v>
      </c>
      <c r="N75" s="87">
        <f t="shared" si="18"/>
        <v>0</v>
      </c>
      <c r="O75" s="87">
        <f t="shared" si="18"/>
        <v>0</v>
      </c>
      <c r="P75" s="87">
        <f t="shared" si="18"/>
        <v>0</v>
      </c>
      <c r="Q75" s="87">
        <f t="shared" si="18"/>
        <v>0</v>
      </c>
      <c r="R75" s="87">
        <f t="shared" si="18"/>
        <v>0</v>
      </c>
      <c r="S75" s="87">
        <f t="shared" si="18"/>
        <v>0</v>
      </c>
      <c r="T75" s="87">
        <f t="shared" si="18"/>
        <v>0.96575755376366246</v>
      </c>
      <c r="U75" s="37">
        <f t="shared" si="18"/>
        <v>0.9657575537636518</v>
      </c>
      <c r="W75" s="36" t="s">
        <v>19</v>
      </c>
      <c r="X75" s="90">
        <f t="shared" si="22"/>
        <v>0</v>
      </c>
      <c r="Y75" s="91">
        <f t="shared" si="19"/>
        <v>0</v>
      </c>
      <c r="Z75" s="91">
        <f t="shared" si="19"/>
        <v>0</v>
      </c>
      <c r="AA75" s="91">
        <f t="shared" si="20"/>
        <v>0</v>
      </c>
      <c r="AB75" s="91">
        <f t="shared" si="20"/>
        <v>0</v>
      </c>
      <c r="AC75" s="91">
        <f t="shared" si="20"/>
        <v>0</v>
      </c>
      <c r="AD75" s="91">
        <f t="shared" si="20"/>
        <v>0</v>
      </c>
      <c r="AE75" s="91">
        <f t="shared" si="20"/>
        <v>0.11605086253018748</v>
      </c>
      <c r="AF75" s="120">
        <f t="shared" si="20"/>
        <v>1.1844417001880585E-2</v>
      </c>
    </row>
    <row r="76" spans="1:32">
      <c r="A76" s="36" t="s">
        <v>20</v>
      </c>
      <c r="B76" s="21">
        <v>11.239442143516293</v>
      </c>
      <c r="C76" s="87">
        <v>11.320360727939285</v>
      </c>
      <c r="D76" s="87">
        <v>9.6000253048003135</v>
      </c>
      <c r="E76" s="87">
        <v>10.942074273698422</v>
      </c>
      <c r="F76" s="87">
        <v>8.420162047259927</v>
      </c>
      <c r="G76" s="87">
        <v>9.0027470255314945</v>
      </c>
      <c r="H76" s="87">
        <v>9.9060804395075994</v>
      </c>
      <c r="I76" s="88">
        <v>7.8398154279669825</v>
      </c>
      <c r="J76" s="23">
        <v>78.270707390220309</v>
      </c>
      <c r="K76" s="52"/>
      <c r="L76" s="36" t="s">
        <v>20</v>
      </c>
      <c r="M76" s="89">
        <f t="shared" si="21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4.599410486436426</v>
      </c>
      <c r="U76" s="37">
        <f t="shared" si="18"/>
        <v>4.5994104864364402</v>
      </c>
      <c r="W76" s="36" t="s">
        <v>20</v>
      </c>
      <c r="X76" s="90">
        <f t="shared" si="22"/>
        <v>0</v>
      </c>
      <c r="Y76" s="91">
        <f t="shared" si="19"/>
        <v>0</v>
      </c>
      <c r="Z76" s="91">
        <f t="shared" si="19"/>
        <v>0</v>
      </c>
      <c r="AA76" s="91">
        <f t="shared" si="20"/>
        <v>0</v>
      </c>
      <c r="AB76" s="91">
        <f t="shared" si="20"/>
        <v>0</v>
      </c>
      <c r="AC76" s="91">
        <f t="shared" si="20"/>
        <v>0</v>
      </c>
      <c r="AD76" s="91">
        <f t="shared" si="20"/>
        <v>0</v>
      </c>
      <c r="AE76" s="91">
        <f t="shared" si="20"/>
        <v>0.58667331249010579</v>
      </c>
      <c r="AF76" s="120">
        <f t="shared" si="20"/>
        <v>5.876285828753252E-2</v>
      </c>
    </row>
    <row r="77" spans="1:32">
      <c r="A77" s="36" t="s">
        <v>21</v>
      </c>
      <c r="B77" s="21">
        <v>16.545602393605513</v>
      </c>
      <c r="C77" s="87">
        <v>20.397542093674698</v>
      </c>
      <c r="D77" s="87">
        <v>19.304067077303834</v>
      </c>
      <c r="E77" s="87">
        <v>19.662319402104007</v>
      </c>
      <c r="F77" s="87">
        <v>16.485494412326073</v>
      </c>
      <c r="G77" s="87">
        <v>18.211455294562182</v>
      </c>
      <c r="H77" s="87">
        <v>17.700713945869698</v>
      </c>
      <c r="I77" s="88">
        <v>15.981595070266433</v>
      </c>
      <c r="J77" s="23">
        <v>144.28878968971244</v>
      </c>
      <c r="K77" s="52"/>
      <c r="L77" s="36" t="s">
        <v>21</v>
      </c>
      <c r="M77" s="89">
        <f t="shared" si="21"/>
        <v>0</v>
      </c>
      <c r="N77" s="87">
        <f t="shared" si="18"/>
        <v>0</v>
      </c>
      <c r="O77" s="87">
        <f t="shared" si="18"/>
        <v>0</v>
      </c>
      <c r="P77" s="87">
        <f t="shared" si="18"/>
        <v>0</v>
      </c>
      <c r="Q77" s="87">
        <f t="shared" si="18"/>
        <v>0</v>
      </c>
      <c r="R77" s="87">
        <f t="shared" si="18"/>
        <v>0</v>
      </c>
      <c r="S77" s="87">
        <f t="shared" si="18"/>
        <v>0</v>
      </c>
      <c r="T77" s="87">
        <f t="shared" si="18"/>
        <v>0.67607021379481935</v>
      </c>
      <c r="U77" s="37">
        <f t="shared" si="18"/>
        <v>0.6760702137948158</v>
      </c>
      <c r="W77" s="36" t="s">
        <v>21</v>
      </c>
      <c r="X77" s="90">
        <f t="shared" si="22"/>
        <v>0</v>
      </c>
      <c r="Y77" s="91">
        <f t="shared" si="19"/>
        <v>0</v>
      </c>
      <c r="Z77" s="91">
        <f t="shared" si="19"/>
        <v>0</v>
      </c>
      <c r="AA77" s="91">
        <f t="shared" si="20"/>
        <v>0</v>
      </c>
      <c r="AB77" s="91">
        <f t="shared" si="20"/>
        <v>0</v>
      </c>
      <c r="AC77" s="91">
        <f t="shared" si="20"/>
        <v>0</v>
      </c>
      <c r="AD77" s="91">
        <f t="shared" si="20"/>
        <v>0</v>
      </c>
      <c r="AE77" s="91">
        <f t="shared" si="20"/>
        <v>4.2303049903488037E-2</v>
      </c>
      <c r="AF77" s="120">
        <f t="shared" si="20"/>
        <v>4.6855352744220747E-3</v>
      </c>
    </row>
    <row r="78" spans="1:32">
      <c r="A78" s="36" t="s">
        <v>22</v>
      </c>
      <c r="B78" s="21">
        <v>0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8">
        <v>0</v>
      </c>
      <c r="J78" s="23">
        <v>0</v>
      </c>
      <c r="K78" s="52"/>
      <c r="L78" s="36" t="s">
        <v>22</v>
      </c>
      <c r="M78" s="89">
        <f t="shared" si="21"/>
        <v>0</v>
      </c>
      <c r="N78" s="87">
        <f t="shared" si="18"/>
        <v>0</v>
      </c>
      <c r="O78" s="87">
        <f t="shared" si="18"/>
        <v>0</v>
      </c>
      <c r="P78" s="87">
        <f t="shared" si="18"/>
        <v>0</v>
      </c>
      <c r="Q78" s="87">
        <f t="shared" si="18"/>
        <v>0</v>
      </c>
      <c r="R78" s="87">
        <f t="shared" si="18"/>
        <v>0</v>
      </c>
      <c r="S78" s="87">
        <f t="shared" si="18"/>
        <v>0</v>
      </c>
      <c r="T78" s="87">
        <f t="shared" si="18"/>
        <v>0</v>
      </c>
      <c r="U78" s="37">
        <f t="shared" si="18"/>
        <v>0</v>
      </c>
      <c r="W78" s="36" t="s">
        <v>22</v>
      </c>
      <c r="X78" s="90" t="e">
        <f t="shared" si="22"/>
        <v>#DIV/0!</v>
      </c>
      <c r="Y78" s="91" t="e">
        <f t="shared" si="19"/>
        <v>#DIV/0!</v>
      </c>
      <c r="Z78" s="91" t="e">
        <f t="shared" si="19"/>
        <v>#DIV/0!</v>
      </c>
      <c r="AA78" s="91" t="e">
        <f t="shared" si="20"/>
        <v>#DIV/0!</v>
      </c>
      <c r="AB78" s="91" t="e">
        <f t="shared" si="20"/>
        <v>#DIV/0!</v>
      </c>
      <c r="AC78" s="91" t="e">
        <f t="shared" si="20"/>
        <v>#DIV/0!</v>
      </c>
      <c r="AD78" s="91" t="e">
        <f t="shared" si="20"/>
        <v>#DIV/0!</v>
      </c>
      <c r="AE78" s="91" t="e">
        <f t="shared" si="20"/>
        <v>#DIV/0!</v>
      </c>
      <c r="AF78" s="120" t="e">
        <f t="shared" si="20"/>
        <v>#DIV/0!</v>
      </c>
    </row>
    <row r="79" spans="1:32">
      <c r="A79" s="36" t="s">
        <v>23</v>
      </c>
      <c r="B79" s="21">
        <v>22.284863151105487</v>
      </c>
      <c r="C79" s="87">
        <v>15.489754519550068</v>
      </c>
      <c r="D79" s="87">
        <v>7.7018140532127353</v>
      </c>
      <c r="E79" s="87">
        <v>7.4457662268167031</v>
      </c>
      <c r="F79" s="87">
        <v>7.2856036895718512</v>
      </c>
      <c r="G79" s="87">
        <v>5.8275753402790809</v>
      </c>
      <c r="H79" s="87">
        <v>6.48190305157277</v>
      </c>
      <c r="I79" s="88">
        <v>6.8976692173332337</v>
      </c>
      <c r="J79" s="23">
        <v>79.414949249441918</v>
      </c>
      <c r="K79" s="52"/>
      <c r="L79" s="36" t="s">
        <v>23</v>
      </c>
      <c r="M79" s="89">
        <f t="shared" si="21"/>
        <v>0</v>
      </c>
      <c r="N79" s="87">
        <f t="shared" si="18"/>
        <v>0</v>
      </c>
      <c r="O79" s="87">
        <f t="shared" si="18"/>
        <v>0</v>
      </c>
      <c r="P79" s="87">
        <f t="shared" si="18"/>
        <v>0</v>
      </c>
      <c r="Q79" s="87">
        <f t="shared" si="18"/>
        <v>0</v>
      </c>
      <c r="R79" s="87">
        <f t="shared" si="18"/>
        <v>0</v>
      </c>
      <c r="S79" s="87">
        <f t="shared" si="18"/>
        <v>0</v>
      </c>
      <c r="T79" s="87">
        <f t="shared" si="18"/>
        <v>-0.56276839703184223</v>
      </c>
      <c r="U79" s="37">
        <f t="shared" si="18"/>
        <v>-0.56276839703183157</v>
      </c>
      <c r="W79" s="36" t="s">
        <v>23</v>
      </c>
      <c r="X79" s="90">
        <f t="shared" si="22"/>
        <v>0</v>
      </c>
      <c r="Y79" s="91">
        <f t="shared" si="19"/>
        <v>0</v>
      </c>
      <c r="Z79" s="91">
        <f t="shared" si="19"/>
        <v>0</v>
      </c>
      <c r="AA79" s="91">
        <f t="shared" si="20"/>
        <v>0</v>
      </c>
      <c r="AB79" s="91">
        <f t="shared" si="20"/>
        <v>0</v>
      </c>
      <c r="AC79" s="91">
        <f t="shared" si="20"/>
        <v>0</v>
      </c>
      <c r="AD79" s="91">
        <f t="shared" si="20"/>
        <v>0</v>
      </c>
      <c r="AE79" s="91">
        <f t="shared" si="20"/>
        <v>-8.1588197302598239E-2</v>
      </c>
      <c r="AF79" s="120">
        <f t="shared" si="20"/>
        <v>-7.0864289702456291E-3</v>
      </c>
    </row>
    <row r="80" spans="1:32">
      <c r="A80" s="24" t="s">
        <v>24</v>
      </c>
      <c r="B80" s="25">
        <v>4.7320184087581483</v>
      </c>
      <c r="C80" s="101">
        <v>4.8536637660552184</v>
      </c>
      <c r="D80" s="101">
        <v>4.6559939952526266</v>
      </c>
      <c r="E80" s="101">
        <v>4.1223276730407878</v>
      </c>
      <c r="F80" s="101">
        <v>3.5707496125074742</v>
      </c>
      <c r="G80" s="101">
        <v>2.6141714247048444</v>
      </c>
      <c r="H80" s="101">
        <v>2.2889726547251947</v>
      </c>
      <c r="I80" s="102">
        <v>2.103108648969183</v>
      </c>
      <c r="J80" s="27">
        <v>28.941006184013478</v>
      </c>
      <c r="K80" s="52"/>
      <c r="L80" s="24" t="s">
        <v>24</v>
      </c>
      <c r="M80" s="96">
        <f t="shared" si="21"/>
        <v>0</v>
      </c>
      <c r="N80" s="101">
        <f t="shared" si="18"/>
        <v>0</v>
      </c>
      <c r="O80" s="101">
        <f t="shared" si="18"/>
        <v>0</v>
      </c>
      <c r="P80" s="101">
        <f t="shared" si="18"/>
        <v>0</v>
      </c>
      <c r="Q80" s="101">
        <f t="shared" si="18"/>
        <v>0</v>
      </c>
      <c r="R80" s="101">
        <f t="shared" si="18"/>
        <v>0</v>
      </c>
      <c r="S80" s="101">
        <f t="shared" si="18"/>
        <v>0</v>
      </c>
      <c r="T80" s="101">
        <f t="shared" si="18"/>
        <v>-7.8784848969182697E-2</v>
      </c>
      <c r="U80" s="38">
        <f t="shared" si="18"/>
        <v>-7.8784848969181809E-2</v>
      </c>
      <c r="W80" s="24" t="s">
        <v>24</v>
      </c>
      <c r="X80" s="97">
        <f t="shared" si="22"/>
        <v>0</v>
      </c>
      <c r="Y80" s="103">
        <f t="shared" si="19"/>
        <v>0</v>
      </c>
      <c r="Z80" s="103">
        <f t="shared" si="19"/>
        <v>0</v>
      </c>
      <c r="AA80" s="103">
        <f t="shared" si="20"/>
        <v>0</v>
      </c>
      <c r="AB80" s="103">
        <f t="shared" si="20"/>
        <v>0</v>
      </c>
      <c r="AC80" s="103">
        <f t="shared" si="20"/>
        <v>0</v>
      </c>
      <c r="AD80" s="103">
        <f t="shared" si="20"/>
        <v>0</v>
      </c>
      <c r="AE80" s="103">
        <f t="shared" si="20"/>
        <v>-3.7461140682293462E-2</v>
      </c>
      <c r="AF80" s="121">
        <f t="shared" si="20"/>
        <v>-2.7222567338623226E-3</v>
      </c>
    </row>
    <row r="81" spans="1:32">
      <c r="A81" s="39" t="s">
        <v>25</v>
      </c>
      <c r="B81" s="29">
        <v>88.062878938144422</v>
      </c>
      <c r="C81" s="29">
        <v>82.241472549107144</v>
      </c>
      <c r="D81" s="33">
        <v>70.098514064754269</v>
      </c>
      <c r="E81" s="33">
        <v>70.870682048048835</v>
      </c>
      <c r="F81" s="33">
        <v>63.904072414228587</v>
      </c>
      <c r="G81" s="33">
        <v>62.149870274773541</v>
      </c>
      <c r="H81" s="33">
        <v>65.35130206731759</v>
      </c>
      <c r="I81" s="33">
        <v>63.279967534341246</v>
      </c>
      <c r="J81" s="29">
        <v>565.95875989071567</v>
      </c>
      <c r="K81" s="52"/>
      <c r="L81" s="39" t="s">
        <v>25</v>
      </c>
      <c r="M81" s="122">
        <f t="shared" si="21"/>
        <v>0</v>
      </c>
      <c r="N81" s="123">
        <f t="shared" si="18"/>
        <v>0</v>
      </c>
      <c r="O81" s="40">
        <f t="shared" si="18"/>
        <v>0</v>
      </c>
      <c r="P81" s="124">
        <f t="shared" si="18"/>
        <v>0</v>
      </c>
      <c r="Q81" s="40">
        <f t="shared" si="18"/>
        <v>0</v>
      </c>
      <c r="R81" s="40">
        <f t="shared" si="18"/>
        <v>0</v>
      </c>
      <c r="S81" s="40">
        <f t="shared" si="18"/>
        <v>0</v>
      </c>
      <c r="T81" s="40">
        <f t="shared" si="18"/>
        <v>8.4462425765882401</v>
      </c>
      <c r="U81" s="40">
        <f t="shared" si="18"/>
        <v>8.4462425765882472</v>
      </c>
      <c r="W81" s="39" t="s">
        <v>25</v>
      </c>
      <c r="X81" s="125">
        <f t="shared" si="22"/>
        <v>0</v>
      </c>
      <c r="Y81" s="126">
        <f t="shared" si="19"/>
        <v>0</v>
      </c>
      <c r="Z81" s="125">
        <f t="shared" si="19"/>
        <v>0</v>
      </c>
      <c r="AA81" s="127">
        <f t="shared" si="20"/>
        <v>0</v>
      </c>
      <c r="AB81" s="125">
        <f t="shared" si="20"/>
        <v>0</v>
      </c>
      <c r="AC81" s="125">
        <f t="shared" si="20"/>
        <v>0</v>
      </c>
      <c r="AD81" s="125">
        <f t="shared" si="20"/>
        <v>0</v>
      </c>
      <c r="AE81" s="125">
        <f t="shared" si="20"/>
        <v>0.1334741926345738</v>
      </c>
      <c r="AF81" s="125">
        <f t="shared" si="20"/>
        <v>1.492377744664502E-2</v>
      </c>
    </row>
    <row r="82" spans="1:32">
      <c r="A82" s="36" t="s">
        <v>26</v>
      </c>
      <c r="B82" s="21">
        <v>18.774836090365543</v>
      </c>
      <c r="C82" s="87">
        <v>18.273218788629261</v>
      </c>
      <c r="D82" s="87">
        <v>21.051290973444452</v>
      </c>
      <c r="E82" s="87">
        <v>20.945462904779777</v>
      </c>
      <c r="F82" s="87">
        <v>15.427262699124103</v>
      </c>
      <c r="G82" s="87">
        <v>20.440886441614303</v>
      </c>
      <c r="H82" s="87">
        <v>23.776272480904549</v>
      </c>
      <c r="I82" s="88">
        <v>31.473298364270121</v>
      </c>
      <c r="J82" s="23">
        <v>170.1625287431321</v>
      </c>
      <c r="K82" s="52"/>
      <c r="L82" s="36" t="s">
        <v>26</v>
      </c>
      <c r="M82" s="128">
        <f t="shared" si="21"/>
        <v>0</v>
      </c>
      <c r="N82" s="80">
        <f t="shared" si="18"/>
        <v>0</v>
      </c>
      <c r="O82" s="80">
        <f t="shared" si="18"/>
        <v>0</v>
      </c>
      <c r="P82" s="80">
        <f t="shared" si="18"/>
        <v>0</v>
      </c>
      <c r="Q82" s="80">
        <f t="shared" si="18"/>
        <v>0</v>
      </c>
      <c r="R82" s="80">
        <f t="shared" si="18"/>
        <v>0</v>
      </c>
      <c r="S82" s="80">
        <f t="shared" si="18"/>
        <v>0</v>
      </c>
      <c r="T82" s="80">
        <f t="shared" si="18"/>
        <v>-8.3969765202191056</v>
      </c>
      <c r="U82" s="42">
        <f t="shared" si="18"/>
        <v>-8.3969765202191127</v>
      </c>
      <c r="W82" s="36" t="s">
        <v>26</v>
      </c>
      <c r="X82" s="90">
        <f t="shared" si="22"/>
        <v>0</v>
      </c>
      <c r="Y82" s="84">
        <f t="shared" si="19"/>
        <v>0</v>
      </c>
      <c r="Z82" s="84">
        <f t="shared" si="19"/>
        <v>0</v>
      </c>
      <c r="AA82" s="84">
        <f t="shared" si="20"/>
        <v>0</v>
      </c>
      <c r="AB82" s="84">
        <f t="shared" si="20"/>
        <v>0</v>
      </c>
      <c r="AC82" s="84">
        <f t="shared" si="20"/>
        <v>0</v>
      </c>
      <c r="AD82" s="84">
        <f t="shared" si="20"/>
        <v>0</v>
      </c>
      <c r="AE82" s="84">
        <f t="shared" si="20"/>
        <v>-0.26679683911844854</v>
      </c>
      <c r="AF82" s="120">
        <f t="shared" si="20"/>
        <v>-4.9346801450598575E-2</v>
      </c>
    </row>
    <row r="83" spans="1:32">
      <c r="A83" s="36" t="s">
        <v>27</v>
      </c>
      <c r="B83" s="21">
        <v>2.2172966131728398</v>
      </c>
      <c r="C83" s="87">
        <v>2.0509874808725383</v>
      </c>
      <c r="D83" s="87">
        <v>2.907268245344933</v>
      </c>
      <c r="E83" s="87">
        <v>3.5943157704719648</v>
      </c>
      <c r="F83" s="87">
        <v>3.8658484829063116</v>
      </c>
      <c r="G83" s="87">
        <v>4.4995918133189221</v>
      </c>
      <c r="H83" s="87">
        <v>6.1239843936291072</v>
      </c>
      <c r="I83" s="88">
        <v>4.8605807549589395</v>
      </c>
      <c r="J83" s="23">
        <v>30.11987355467555</v>
      </c>
      <c r="K83" s="52"/>
      <c r="L83" s="36" t="s">
        <v>27</v>
      </c>
      <c r="M83" s="128">
        <f t="shared" si="21"/>
        <v>0</v>
      </c>
      <c r="N83" s="87">
        <f t="shared" si="18"/>
        <v>0</v>
      </c>
      <c r="O83" s="87">
        <f t="shared" si="18"/>
        <v>0</v>
      </c>
      <c r="P83" s="87">
        <f t="shared" si="18"/>
        <v>0</v>
      </c>
      <c r="Q83" s="87">
        <f t="shared" si="18"/>
        <v>0</v>
      </c>
      <c r="R83" s="87">
        <f t="shared" si="18"/>
        <v>0</v>
      </c>
      <c r="S83" s="87">
        <f t="shared" si="18"/>
        <v>0</v>
      </c>
      <c r="T83" s="87">
        <f t="shared" si="18"/>
        <v>-1.4514447011182585</v>
      </c>
      <c r="U83" s="42">
        <f t="shared" si="18"/>
        <v>-1.4514447011182519</v>
      </c>
      <c r="W83" s="36" t="s">
        <v>27</v>
      </c>
      <c r="X83" s="90">
        <f t="shared" si="22"/>
        <v>0</v>
      </c>
      <c r="Y83" s="91">
        <f t="shared" si="19"/>
        <v>0</v>
      </c>
      <c r="Z83" s="91">
        <f t="shared" si="19"/>
        <v>0</v>
      </c>
      <c r="AA83" s="91">
        <f t="shared" si="20"/>
        <v>0</v>
      </c>
      <c r="AB83" s="91">
        <f t="shared" si="20"/>
        <v>0</v>
      </c>
      <c r="AC83" s="91">
        <f t="shared" si="20"/>
        <v>0</v>
      </c>
      <c r="AD83" s="91">
        <f t="shared" si="20"/>
        <v>0</v>
      </c>
      <c r="AE83" s="91">
        <f t="shared" si="20"/>
        <v>-0.29861548944278776</v>
      </c>
      <c r="AF83" s="120">
        <f t="shared" si="20"/>
        <v>-4.8188937396549662E-2</v>
      </c>
    </row>
    <row r="84" spans="1:32">
      <c r="A84" s="43" t="s">
        <v>28</v>
      </c>
      <c r="B84" s="21">
        <v>20.992132703538381</v>
      </c>
      <c r="C84" s="124">
        <v>20.324206269501797</v>
      </c>
      <c r="D84" s="124">
        <v>23.958559218789386</v>
      </c>
      <c r="E84" s="124">
        <v>24.539778675251743</v>
      </c>
      <c r="F84" s="124">
        <v>19.293111182030415</v>
      </c>
      <c r="G84" s="124">
        <v>24.940478254933222</v>
      </c>
      <c r="H84" s="124">
        <v>29.90025687453366</v>
      </c>
      <c r="I84" s="124">
        <v>36.33387911922906</v>
      </c>
      <c r="J84" s="22">
        <v>200.28240229780769</v>
      </c>
      <c r="K84" s="52"/>
      <c r="L84" s="43" t="s">
        <v>28</v>
      </c>
      <c r="M84" s="89">
        <f t="shared" si="21"/>
        <v>0</v>
      </c>
      <c r="N84" s="124">
        <f t="shared" si="18"/>
        <v>0</v>
      </c>
      <c r="O84" s="124">
        <f t="shared" si="18"/>
        <v>0</v>
      </c>
      <c r="P84" s="124">
        <f t="shared" si="18"/>
        <v>0</v>
      </c>
      <c r="Q84" s="124">
        <f t="shared" si="18"/>
        <v>0</v>
      </c>
      <c r="R84" s="124">
        <f t="shared" si="18"/>
        <v>0</v>
      </c>
      <c r="S84" s="124">
        <f t="shared" si="18"/>
        <v>0</v>
      </c>
      <c r="T84" s="124">
        <f t="shared" si="18"/>
        <v>-9.8484212213373645</v>
      </c>
      <c r="U84" s="22">
        <f t="shared" si="18"/>
        <v>-9.8484212213373894</v>
      </c>
      <c r="W84" s="43" t="s">
        <v>28</v>
      </c>
      <c r="X84" s="90">
        <f t="shared" si="22"/>
        <v>0</v>
      </c>
      <c r="Y84" s="127">
        <f t="shared" si="19"/>
        <v>0</v>
      </c>
      <c r="Z84" s="127">
        <f t="shared" si="19"/>
        <v>0</v>
      </c>
      <c r="AA84" s="127">
        <f t="shared" si="20"/>
        <v>0</v>
      </c>
      <c r="AB84" s="127">
        <f t="shared" si="20"/>
        <v>0</v>
      </c>
      <c r="AC84" s="127">
        <f t="shared" si="20"/>
        <v>0</v>
      </c>
      <c r="AD84" s="127">
        <f t="shared" si="20"/>
        <v>0</v>
      </c>
      <c r="AE84" s="127">
        <f t="shared" si="20"/>
        <v>-0.27105339314362564</v>
      </c>
      <c r="AF84" s="107">
        <f t="shared" si="20"/>
        <v>-4.9172673726438479E-2</v>
      </c>
    </row>
    <row r="85" spans="1:32" ht="14">
      <c r="A85" s="44" t="s">
        <v>29</v>
      </c>
      <c r="B85" s="40">
        <v>109.05501164168281</v>
      </c>
      <c r="C85" s="40">
        <v>102.56567881860894</v>
      </c>
      <c r="D85" s="40">
        <v>94.057073283543659</v>
      </c>
      <c r="E85" s="40">
        <v>95.410460723300574</v>
      </c>
      <c r="F85" s="40">
        <v>83.197183596259009</v>
      </c>
      <c r="G85" s="40">
        <v>87.090348529706759</v>
      </c>
      <c r="H85" s="40">
        <v>95.251558941851243</v>
      </c>
      <c r="I85" s="40">
        <v>99.613846653570306</v>
      </c>
      <c r="J85" s="40">
        <v>766.24116218852328</v>
      </c>
      <c r="K85" s="52"/>
      <c r="L85" s="44" t="s">
        <v>29</v>
      </c>
      <c r="M85" s="122">
        <f t="shared" si="21"/>
        <v>0</v>
      </c>
      <c r="N85" s="124">
        <f t="shared" si="18"/>
        <v>0</v>
      </c>
      <c r="O85" s="40">
        <f t="shared" si="18"/>
        <v>0</v>
      </c>
      <c r="P85" s="40">
        <f t="shared" si="18"/>
        <v>0</v>
      </c>
      <c r="Q85" s="40">
        <f t="shared" si="18"/>
        <v>0</v>
      </c>
      <c r="R85" s="40">
        <f t="shared" si="18"/>
        <v>0</v>
      </c>
      <c r="S85" s="40">
        <f t="shared" si="18"/>
        <v>0</v>
      </c>
      <c r="T85" s="40">
        <f t="shared" si="18"/>
        <v>-1.402178644749128</v>
      </c>
      <c r="U85" s="40">
        <f t="shared" si="18"/>
        <v>-1.4021786447489148</v>
      </c>
      <c r="W85" s="44" t="s">
        <v>29</v>
      </c>
      <c r="X85" s="125">
        <f t="shared" si="22"/>
        <v>0</v>
      </c>
      <c r="Y85" s="127">
        <f t="shared" si="19"/>
        <v>0</v>
      </c>
      <c r="Z85" s="125">
        <f t="shared" si="19"/>
        <v>0</v>
      </c>
      <c r="AA85" s="125">
        <f t="shared" si="20"/>
        <v>0</v>
      </c>
      <c r="AB85" s="125">
        <f t="shared" si="20"/>
        <v>0</v>
      </c>
      <c r="AC85" s="125">
        <f t="shared" si="20"/>
        <v>0</v>
      </c>
      <c r="AD85" s="125">
        <f t="shared" si="20"/>
        <v>0</v>
      </c>
      <c r="AE85" s="125">
        <f t="shared" si="20"/>
        <v>-1.4076141940643268E-2</v>
      </c>
      <c r="AF85" s="125">
        <f t="shared" si="20"/>
        <v>-1.8299442968373548E-3</v>
      </c>
    </row>
    <row r="86" spans="1:32">
      <c r="A86" s="129" t="s">
        <v>50</v>
      </c>
      <c r="B86" s="130">
        <v>0</v>
      </c>
      <c r="C86" s="131">
        <v>0</v>
      </c>
      <c r="D86" s="131">
        <v>4.584937447922581E-2</v>
      </c>
      <c r="E86" s="131">
        <v>3.4646706383316787E-2</v>
      </c>
      <c r="F86" s="131">
        <v>3.4926069112873666E-2</v>
      </c>
      <c r="G86" s="131">
        <v>7.7701194873968704E-2</v>
      </c>
      <c r="H86" s="131">
        <v>8.7809283277315284E-2</v>
      </c>
      <c r="I86" s="132">
        <v>0.29479465713098613</v>
      </c>
      <c r="J86" s="133">
        <v>0</v>
      </c>
      <c r="K86" s="134"/>
      <c r="L86" s="129" t="s">
        <v>50</v>
      </c>
      <c r="M86" s="135"/>
      <c r="N86" s="136"/>
      <c r="O86" s="46"/>
      <c r="P86" s="46"/>
      <c r="Q86" s="46"/>
      <c r="R86" s="46"/>
      <c r="S86" s="46"/>
      <c r="T86" s="46"/>
      <c r="U86" s="46"/>
      <c r="V86" s="137"/>
      <c r="W86" s="129" t="s">
        <v>50</v>
      </c>
      <c r="X86" s="138" t="e">
        <f t="shared" si="22"/>
        <v>#DIV/0!</v>
      </c>
      <c r="Y86" s="139" t="e">
        <f t="shared" si="22"/>
        <v>#DIV/0!</v>
      </c>
      <c r="Z86" s="139">
        <f t="shared" si="22"/>
        <v>0</v>
      </c>
      <c r="AA86" s="139">
        <f t="shared" si="22"/>
        <v>0</v>
      </c>
      <c r="AB86" s="139">
        <f t="shared" si="22"/>
        <v>0</v>
      </c>
      <c r="AC86" s="139">
        <f t="shared" si="22"/>
        <v>0</v>
      </c>
      <c r="AD86" s="139">
        <f t="shared" si="22"/>
        <v>0</v>
      </c>
      <c r="AE86" s="139">
        <f t="shared" si="22"/>
        <v>0</v>
      </c>
      <c r="AF86" s="140" t="e">
        <f t="shared" si="22"/>
        <v>#DIV/0!</v>
      </c>
    </row>
    <row r="87" spans="1:32">
      <c r="A87" s="47" t="s">
        <v>31</v>
      </c>
      <c r="B87" s="73">
        <v>252.85361749228957</v>
      </c>
      <c r="C87" s="73">
        <v>240.89399927495882</v>
      </c>
      <c r="D87" s="73">
        <v>236.72906017602725</v>
      </c>
      <c r="E87" s="73">
        <v>234.52684746123228</v>
      </c>
      <c r="F87" s="73">
        <v>208.41981484267308</v>
      </c>
      <c r="G87" s="73">
        <v>225.16669187642412</v>
      </c>
      <c r="H87" s="73">
        <v>227.41541361278206</v>
      </c>
      <c r="I87" s="73">
        <v>239.63294590158424</v>
      </c>
      <c r="J87" s="73">
        <v>1865.6383906379717</v>
      </c>
      <c r="K87" s="52"/>
      <c r="L87" s="47" t="s">
        <v>31</v>
      </c>
      <c r="M87" s="141">
        <f t="shared" ref="M87:U87" si="23">B37-B87</f>
        <v>0</v>
      </c>
      <c r="N87" s="48">
        <f t="shared" si="23"/>
        <v>0</v>
      </c>
      <c r="O87" s="48">
        <f t="shared" si="23"/>
        <v>0</v>
      </c>
      <c r="P87" s="48">
        <f t="shared" si="23"/>
        <v>0</v>
      </c>
      <c r="Q87" s="48">
        <f t="shared" si="23"/>
        <v>0</v>
      </c>
      <c r="R87" s="48">
        <f t="shared" si="23"/>
        <v>0</v>
      </c>
      <c r="S87" s="48">
        <f t="shared" si="23"/>
        <v>0</v>
      </c>
      <c r="T87" s="48">
        <f t="shared" si="23"/>
        <v>1.7435478429608224</v>
      </c>
      <c r="U87" s="48">
        <f t="shared" si="23"/>
        <v>1.7435478429604245</v>
      </c>
      <c r="W87" s="47" t="s">
        <v>31</v>
      </c>
      <c r="X87" s="142">
        <f t="shared" si="22"/>
        <v>0</v>
      </c>
      <c r="Y87" s="142">
        <f t="shared" si="19"/>
        <v>0</v>
      </c>
      <c r="Z87" s="142">
        <f t="shared" si="19"/>
        <v>0</v>
      </c>
      <c r="AA87" s="142">
        <f t="shared" si="20"/>
        <v>0</v>
      </c>
      <c r="AB87" s="142">
        <f t="shared" si="20"/>
        <v>0</v>
      </c>
      <c r="AC87" s="142">
        <f t="shared" si="20"/>
        <v>0</v>
      </c>
      <c r="AD87" s="142">
        <f t="shared" si="20"/>
        <v>0</v>
      </c>
      <c r="AE87" s="142">
        <f t="shared" si="20"/>
        <v>7.2759103987182407E-3</v>
      </c>
      <c r="AF87" s="142">
        <f t="shared" si="20"/>
        <v>9.3455830010241313E-4</v>
      </c>
    </row>
    <row r="88" spans="1:32">
      <c r="A88" s="49" t="s">
        <v>32</v>
      </c>
      <c r="B88" s="21">
        <v>0</v>
      </c>
      <c r="C88" s="87">
        <v>0</v>
      </c>
      <c r="D88" s="87">
        <v>0</v>
      </c>
      <c r="E88" s="87">
        <v>0</v>
      </c>
      <c r="F88" s="87">
        <v>0</v>
      </c>
      <c r="G88" s="87">
        <v>0</v>
      </c>
      <c r="H88" s="87">
        <v>0</v>
      </c>
      <c r="I88" s="88">
        <v>0</v>
      </c>
      <c r="J88" s="23">
        <v>0</v>
      </c>
      <c r="K88" s="52"/>
      <c r="L88" s="49" t="s">
        <v>32</v>
      </c>
      <c r="M88" s="143"/>
      <c r="N88" s="144"/>
      <c r="O88" s="145"/>
      <c r="P88" s="144"/>
      <c r="Q88" s="144"/>
      <c r="R88" s="144"/>
      <c r="S88" s="144"/>
      <c r="T88" s="144"/>
      <c r="U88" s="51"/>
      <c r="W88" s="49" t="s">
        <v>32</v>
      </c>
      <c r="X88" s="146" t="e">
        <f t="shared" si="22"/>
        <v>#DIV/0!</v>
      </c>
      <c r="Y88" s="146" t="e">
        <f t="shared" si="19"/>
        <v>#DIV/0!</v>
      </c>
      <c r="Z88" s="147" t="e">
        <f t="shared" si="19"/>
        <v>#DIV/0!</v>
      </c>
      <c r="AA88" s="146" t="e">
        <f t="shared" si="20"/>
        <v>#DIV/0!</v>
      </c>
      <c r="AB88" s="146" t="e">
        <f t="shared" si="20"/>
        <v>#DIV/0!</v>
      </c>
      <c r="AC88" s="146" t="e">
        <f t="shared" si="20"/>
        <v>#DIV/0!</v>
      </c>
      <c r="AD88" s="146" t="e">
        <f t="shared" si="20"/>
        <v>#DIV/0!</v>
      </c>
      <c r="AE88" s="146" t="e">
        <f t="shared" si="20"/>
        <v>#DIV/0!</v>
      </c>
      <c r="AF88" s="148" t="e">
        <f t="shared" si="20"/>
        <v>#DIV/0!</v>
      </c>
    </row>
    <row r="89" spans="1:32">
      <c r="A89" s="149" t="s">
        <v>33</v>
      </c>
      <c r="B89" s="18">
        <v>46.164581399391686</v>
      </c>
      <c r="C89" s="80">
        <v>46.823932169952919</v>
      </c>
      <c r="D89" s="80">
        <v>46.34121591660066</v>
      </c>
      <c r="E89" s="80">
        <v>63.327089606398104</v>
      </c>
      <c r="F89" s="80">
        <v>66.038357332771866</v>
      </c>
      <c r="G89" s="80">
        <v>47.096080313256721</v>
      </c>
      <c r="H89" s="80">
        <v>65.099498569648716</v>
      </c>
      <c r="I89" s="81">
        <v>46.944185459870859</v>
      </c>
      <c r="J89" s="20">
        <v>427.83494076789157</v>
      </c>
      <c r="K89" s="52"/>
      <c r="L89" s="36" t="s">
        <v>33</v>
      </c>
      <c r="M89" s="119">
        <f t="shared" ref="M89:U94" si="24">B39-B89</f>
        <v>0</v>
      </c>
      <c r="N89" s="87">
        <f t="shared" si="24"/>
        <v>0</v>
      </c>
      <c r="O89" s="87">
        <f t="shared" si="24"/>
        <v>0</v>
      </c>
      <c r="P89" s="87">
        <f t="shared" si="24"/>
        <v>0</v>
      </c>
      <c r="Q89" s="87">
        <f t="shared" si="24"/>
        <v>0</v>
      </c>
      <c r="R89" s="87">
        <f t="shared" si="24"/>
        <v>0</v>
      </c>
      <c r="S89" s="87">
        <f t="shared" si="24"/>
        <v>0</v>
      </c>
      <c r="T89" s="150">
        <f t="shared" si="24"/>
        <v>8.3328581961088943</v>
      </c>
      <c r="U89" s="53">
        <f t="shared" si="24"/>
        <v>8.3328581961088162</v>
      </c>
      <c r="W89" s="36" t="s">
        <v>33</v>
      </c>
      <c r="X89" s="107">
        <f t="shared" si="22"/>
        <v>0</v>
      </c>
      <c r="Y89" s="91">
        <f t="shared" si="19"/>
        <v>0</v>
      </c>
      <c r="Z89" s="91">
        <f t="shared" si="19"/>
        <v>0</v>
      </c>
      <c r="AA89" s="91">
        <f t="shared" si="20"/>
        <v>0</v>
      </c>
      <c r="AB89" s="91">
        <f t="shared" si="20"/>
        <v>0</v>
      </c>
      <c r="AC89" s="91">
        <f t="shared" si="20"/>
        <v>0</v>
      </c>
      <c r="AD89" s="91">
        <f t="shared" si="20"/>
        <v>0</v>
      </c>
      <c r="AE89" s="151">
        <f t="shared" si="20"/>
        <v>0.17750565090179365</v>
      </c>
      <c r="AF89" s="120">
        <f t="shared" si="20"/>
        <v>1.9476806127972486E-2</v>
      </c>
    </row>
    <row r="90" spans="1:32">
      <c r="A90" s="149" t="s">
        <v>34</v>
      </c>
      <c r="B90" s="21">
        <v>24.26012374610675</v>
      </c>
      <c r="C90" s="87">
        <v>26.277612345182305</v>
      </c>
      <c r="D90" s="87">
        <v>26.471630249741111</v>
      </c>
      <c r="E90" s="87">
        <v>36.083858024557998</v>
      </c>
      <c r="F90" s="87">
        <v>44.430873026297064</v>
      </c>
      <c r="G90" s="87">
        <v>30.69347057715084</v>
      </c>
      <c r="H90" s="87">
        <v>23.875568288240753</v>
      </c>
      <c r="I90" s="88">
        <v>34.265682718429403</v>
      </c>
      <c r="J90" s="23">
        <v>246.35881897570621</v>
      </c>
      <c r="K90" s="52"/>
      <c r="L90" s="36" t="s">
        <v>34</v>
      </c>
      <c r="M90" s="89">
        <f t="shared" si="24"/>
        <v>0</v>
      </c>
      <c r="N90" s="87">
        <f t="shared" si="24"/>
        <v>0</v>
      </c>
      <c r="O90" s="87">
        <f t="shared" si="24"/>
        <v>0</v>
      </c>
      <c r="P90" s="87">
        <f t="shared" si="24"/>
        <v>0</v>
      </c>
      <c r="Q90" s="87">
        <f t="shared" si="24"/>
        <v>0</v>
      </c>
      <c r="R90" s="87">
        <f t="shared" si="24"/>
        <v>0</v>
      </c>
      <c r="S90" s="87">
        <f t="shared" si="24"/>
        <v>0</v>
      </c>
      <c r="T90" s="150">
        <f t="shared" si="24"/>
        <v>-1.0964297484294008</v>
      </c>
      <c r="U90" s="53">
        <f t="shared" si="24"/>
        <v>-1.096429748429415</v>
      </c>
      <c r="W90" s="36" t="s">
        <v>34</v>
      </c>
      <c r="X90" s="90">
        <f t="shared" si="22"/>
        <v>0</v>
      </c>
      <c r="Y90" s="91">
        <f t="shared" si="19"/>
        <v>0</v>
      </c>
      <c r="Z90" s="91">
        <f t="shared" si="19"/>
        <v>0</v>
      </c>
      <c r="AA90" s="91">
        <f t="shared" si="20"/>
        <v>0</v>
      </c>
      <c r="AB90" s="91">
        <f t="shared" si="20"/>
        <v>0</v>
      </c>
      <c r="AC90" s="91">
        <f t="shared" si="20"/>
        <v>0</v>
      </c>
      <c r="AD90" s="91">
        <f t="shared" si="20"/>
        <v>0</v>
      </c>
      <c r="AE90" s="151">
        <f t="shared" si="20"/>
        <v>-3.1997895895992133E-2</v>
      </c>
      <c r="AF90" s="120">
        <f t="shared" si="20"/>
        <v>-4.4505398791408208E-3</v>
      </c>
    </row>
    <row r="91" spans="1:32">
      <c r="A91" s="149" t="s">
        <v>35</v>
      </c>
      <c r="B91" s="21">
        <v>10.412476041417417</v>
      </c>
      <c r="C91" s="87">
        <v>7.7479058488779584</v>
      </c>
      <c r="D91" s="87">
        <v>5.5912236186271214</v>
      </c>
      <c r="E91" s="87">
        <v>5.4984790033912176</v>
      </c>
      <c r="F91" s="87">
        <v>6.2666395414800267</v>
      </c>
      <c r="G91" s="87">
        <v>7.3294491810878606</v>
      </c>
      <c r="H91" s="87">
        <v>3.2505418277934361</v>
      </c>
      <c r="I91" s="88">
        <v>6.9206612776850269</v>
      </c>
      <c r="J91" s="23">
        <v>53.017376340360073</v>
      </c>
      <c r="K91" s="52"/>
      <c r="L91" s="36" t="s">
        <v>35</v>
      </c>
      <c r="M91" s="89">
        <f t="shared" si="24"/>
        <v>0</v>
      </c>
      <c r="N91" s="87">
        <f t="shared" si="24"/>
        <v>0</v>
      </c>
      <c r="O91" s="87">
        <f t="shared" si="24"/>
        <v>0</v>
      </c>
      <c r="P91" s="87">
        <f t="shared" si="24"/>
        <v>0</v>
      </c>
      <c r="Q91" s="87">
        <f t="shared" si="24"/>
        <v>0</v>
      </c>
      <c r="R91" s="87">
        <f t="shared" si="24"/>
        <v>0</v>
      </c>
      <c r="S91" s="87">
        <f t="shared" si="24"/>
        <v>0</v>
      </c>
      <c r="T91" s="150">
        <f t="shared" si="24"/>
        <v>-3.2685551776850272</v>
      </c>
      <c r="U91" s="53">
        <f t="shared" si="24"/>
        <v>-3.2685551776850374</v>
      </c>
      <c r="W91" s="36" t="s">
        <v>35</v>
      </c>
      <c r="X91" s="90">
        <f t="shared" si="22"/>
        <v>0</v>
      </c>
      <c r="Y91" s="91">
        <f t="shared" si="19"/>
        <v>0</v>
      </c>
      <c r="Z91" s="91">
        <f t="shared" si="19"/>
        <v>0</v>
      </c>
      <c r="AA91" s="91">
        <f t="shared" si="20"/>
        <v>0</v>
      </c>
      <c r="AB91" s="91">
        <f t="shared" si="20"/>
        <v>0</v>
      </c>
      <c r="AC91" s="91">
        <f t="shared" si="20"/>
        <v>0</v>
      </c>
      <c r="AD91" s="91">
        <f t="shared" si="20"/>
        <v>0</v>
      </c>
      <c r="AE91" s="151">
        <f t="shared" si="20"/>
        <v>-0.47228943110164245</v>
      </c>
      <c r="AF91" s="120">
        <f t="shared" si="20"/>
        <v>-6.1650639909104916E-2</v>
      </c>
    </row>
    <row r="92" spans="1:32">
      <c r="A92" s="152" t="s">
        <v>36</v>
      </c>
      <c r="B92" s="21">
        <v>5.3002996065692862</v>
      </c>
      <c r="C92" s="112">
        <v>5.3865292363721444</v>
      </c>
      <c r="D92" s="112">
        <v>7.5650776674307458</v>
      </c>
      <c r="E92" s="112">
        <v>7.4447116460520792</v>
      </c>
      <c r="F92" s="112">
        <v>7.3973428275216593</v>
      </c>
      <c r="G92" s="112">
        <v>7.1514266657206997</v>
      </c>
      <c r="H92" s="112">
        <v>7.1996695630087872</v>
      </c>
      <c r="I92" s="153">
        <v>7.361662534772015</v>
      </c>
      <c r="J92" s="154">
        <v>54.806719747447417</v>
      </c>
      <c r="K92" s="52"/>
      <c r="L92" s="54" t="s">
        <v>36</v>
      </c>
      <c r="M92" s="89">
        <f t="shared" si="24"/>
        <v>0</v>
      </c>
      <c r="N92" s="112">
        <f t="shared" si="24"/>
        <v>0</v>
      </c>
      <c r="O92" s="112">
        <f t="shared" si="24"/>
        <v>0</v>
      </c>
      <c r="P92" s="112">
        <f t="shared" si="24"/>
        <v>0</v>
      </c>
      <c r="Q92" s="112">
        <f t="shared" si="24"/>
        <v>0</v>
      </c>
      <c r="R92" s="112">
        <f t="shared" si="24"/>
        <v>0</v>
      </c>
      <c r="S92" s="112">
        <f t="shared" si="24"/>
        <v>0</v>
      </c>
      <c r="T92" s="155">
        <f t="shared" si="24"/>
        <v>-0.12770253477201532</v>
      </c>
      <c r="U92" s="55">
        <f t="shared" si="24"/>
        <v>-0.12770253477201265</v>
      </c>
      <c r="W92" s="54" t="s">
        <v>36</v>
      </c>
      <c r="X92" s="90">
        <f t="shared" si="22"/>
        <v>0</v>
      </c>
      <c r="Y92" s="114">
        <f t="shared" si="19"/>
        <v>0</v>
      </c>
      <c r="Z92" s="114">
        <f t="shared" si="19"/>
        <v>0</v>
      </c>
      <c r="AA92" s="114">
        <f t="shared" si="20"/>
        <v>0</v>
      </c>
      <c r="AB92" s="114">
        <f t="shared" si="20"/>
        <v>0</v>
      </c>
      <c r="AC92" s="114">
        <f t="shared" si="20"/>
        <v>0</v>
      </c>
      <c r="AD92" s="114">
        <f t="shared" si="20"/>
        <v>0</v>
      </c>
      <c r="AE92" s="156">
        <f t="shared" si="20"/>
        <v>-1.7346969406547261E-2</v>
      </c>
      <c r="AF92" s="157">
        <f t="shared" si="20"/>
        <v>-2.3300525074383843E-3</v>
      </c>
    </row>
    <row r="93" spans="1:32" ht="14">
      <c r="A93" s="56" t="s">
        <v>37</v>
      </c>
      <c r="B93" s="57">
        <v>86.137480793485139</v>
      </c>
      <c r="C93" s="57">
        <v>86.235979600385321</v>
      </c>
      <c r="D93" s="158">
        <v>85.969147452399639</v>
      </c>
      <c r="E93" s="57">
        <v>112.3541382803994</v>
      </c>
      <c r="F93" s="57">
        <v>124.1332127280706</v>
      </c>
      <c r="G93" s="57">
        <v>92.270426737216141</v>
      </c>
      <c r="H93" s="57">
        <v>99.425278248691683</v>
      </c>
      <c r="I93" s="57">
        <v>95.492191990757306</v>
      </c>
      <c r="J93" s="57">
        <v>782.01785583140531</v>
      </c>
      <c r="K93" s="52"/>
      <c r="L93" s="56" t="s">
        <v>37</v>
      </c>
      <c r="M93" s="159">
        <f t="shared" si="24"/>
        <v>0</v>
      </c>
      <c r="N93" s="58">
        <f t="shared" si="24"/>
        <v>0</v>
      </c>
      <c r="O93" s="158">
        <f t="shared" si="24"/>
        <v>0</v>
      </c>
      <c r="P93" s="57">
        <f t="shared" si="24"/>
        <v>0</v>
      </c>
      <c r="Q93" s="57">
        <f t="shared" si="24"/>
        <v>0</v>
      </c>
      <c r="R93" s="57">
        <f t="shared" si="24"/>
        <v>0</v>
      </c>
      <c r="S93" s="57">
        <f t="shared" si="24"/>
        <v>0</v>
      </c>
      <c r="T93" s="57">
        <f t="shared" si="24"/>
        <v>3.8401707352224435</v>
      </c>
      <c r="U93" s="58">
        <f t="shared" si="24"/>
        <v>3.8401707352223866</v>
      </c>
      <c r="W93" s="56" t="s">
        <v>37</v>
      </c>
      <c r="X93" s="148">
        <f t="shared" si="22"/>
        <v>0</v>
      </c>
      <c r="Y93" s="160">
        <f t="shared" si="19"/>
        <v>0</v>
      </c>
      <c r="Z93" s="161">
        <f t="shared" si="19"/>
        <v>0</v>
      </c>
      <c r="AA93" s="162">
        <f t="shared" si="20"/>
        <v>0</v>
      </c>
      <c r="AB93" s="162">
        <f t="shared" si="20"/>
        <v>0</v>
      </c>
      <c r="AC93" s="162">
        <f t="shared" si="20"/>
        <v>0</v>
      </c>
      <c r="AD93" s="162">
        <f t="shared" si="20"/>
        <v>0</v>
      </c>
      <c r="AE93" s="162">
        <f t="shared" si="20"/>
        <v>4.0214499794853739E-2</v>
      </c>
      <c r="AF93" s="160">
        <f t="shared" si="20"/>
        <v>4.9105921387686147E-3</v>
      </c>
    </row>
    <row r="94" spans="1:32" ht="14">
      <c r="A94" s="56" t="s">
        <v>38</v>
      </c>
      <c r="B94" s="51">
        <v>338.99109828577468</v>
      </c>
      <c r="C94" s="51">
        <v>327.12997887534414</v>
      </c>
      <c r="D94" s="51">
        <v>322.69820762842693</v>
      </c>
      <c r="E94" s="51">
        <v>346.88098574163166</v>
      </c>
      <c r="F94" s="51">
        <v>332.55302757074367</v>
      </c>
      <c r="G94" s="51">
        <v>317.43711861364028</v>
      </c>
      <c r="H94" s="51">
        <v>326.84069186147372</v>
      </c>
      <c r="I94" s="51">
        <v>335.12513789234151</v>
      </c>
      <c r="J94" s="51">
        <v>2647.656246469377</v>
      </c>
      <c r="K94" s="52"/>
      <c r="L94" s="56" t="s">
        <v>38</v>
      </c>
      <c r="M94" s="159">
        <f t="shared" si="24"/>
        <v>0</v>
      </c>
      <c r="N94" s="51">
        <f t="shared" si="24"/>
        <v>0</v>
      </c>
      <c r="O94" s="51">
        <f t="shared" si="24"/>
        <v>0</v>
      </c>
      <c r="P94" s="51">
        <f t="shared" si="24"/>
        <v>0</v>
      </c>
      <c r="Q94" s="51">
        <f t="shared" si="24"/>
        <v>0</v>
      </c>
      <c r="R94" s="51">
        <f t="shared" si="24"/>
        <v>0</v>
      </c>
      <c r="S94" s="51">
        <f t="shared" si="24"/>
        <v>0</v>
      </c>
      <c r="T94" s="51">
        <f t="shared" si="24"/>
        <v>5.5837185781832659</v>
      </c>
      <c r="U94" s="51">
        <f t="shared" si="24"/>
        <v>5.5837185781829248</v>
      </c>
      <c r="W94" s="56" t="s">
        <v>38</v>
      </c>
      <c r="X94" s="148">
        <f t="shared" si="22"/>
        <v>0</v>
      </c>
      <c r="Y94" s="148">
        <f t="shared" si="19"/>
        <v>0</v>
      </c>
      <c r="Z94" s="148">
        <f t="shared" si="19"/>
        <v>0</v>
      </c>
      <c r="AA94" s="148">
        <f t="shared" si="20"/>
        <v>0</v>
      </c>
      <c r="AB94" s="148">
        <f t="shared" si="20"/>
        <v>0</v>
      </c>
      <c r="AC94" s="148">
        <f t="shared" si="20"/>
        <v>0</v>
      </c>
      <c r="AD94" s="148">
        <f t="shared" si="20"/>
        <v>0</v>
      </c>
      <c r="AE94" s="148">
        <f t="shared" si="20"/>
        <v>1.6661592780834684E-2</v>
      </c>
      <c r="AF94" s="148">
        <f t="shared" si="20"/>
        <v>2.1089288254956652E-3</v>
      </c>
    </row>
    <row r="95" spans="1:32">
      <c r="B95" s="59"/>
      <c r="C95" s="59"/>
      <c r="D95" s="59"/>
      <c r="E95" s="59"/>
      <c r="F95" s="59"/>
      <c r="G95" s="59"/>
      <c r="H95" s="59"/>
      <c r="I95" s="59"/>
      <c r="J95" s="59"/>
      <c r="K95" s="52"/>
      <c r="M95" s="59"/>
      <c r="N95" s="52"/>
      <c r="O95" s="74"/>
      <c r="P95" s="52"/>
      <c r="Q95" s="52"/>
      <c r="R95" s="52"/>
      <c r="S95" s="52"/>
      <c r="T95" s="52"/>
      <c r="U95" s="52"/>
      <c r="X95" s="59"/>
      <c r="Y95" s="52"/>
      <c r="Z95" s="74"/>
      <c r="AA95" s="52"/>
      <c r="AB95" s="52"/>
      <c r="AC95" s="52"/>
      <c r="AD95" s="52"/>
      <c r="AE95" s="52"/>
      <c r="AF95" s="52"/>
    </row>
    <row r="96" spans="1:32">
      <c r="A96" s="163" t="s">
        <v>39</v>
      </c>
      <c r="B96" s="164"/>
      <c r="C96" s="165"/>
      <c r="D96" s="165"/>
      <c r="E96" s="165"/>
      <c r="F96" s="165"/>
      <c r="G96" s="165"/>
      <c r="H96" s="165"/>
      <c r="I96" s="165"/>
      <c r="J96" s="166"/>
      <c r="K96" s="52"/>
      <c r="L96" s="163" t="s">
        <v>39</v>
      </c>
      <c r="M96" s="61"/>
      <c r="N96" s="165"/>
      <c r="O96" s="165"/>
      <c r="P96" s="165"/>
      <c r="Q96" s="165"/>
      <c r="R96" s="165"/>
      <c r="S96" s="165"/>
      <c r="T96" s="165"/>
      <c r="U96" s="166"/>
      <c r="W96" s="163" t="s">
        <v>39</v>
      </c>
      <c r="X96" s="61"/>
      <c r="Y96" s="165"/>
      <c r="Z96" s="165"/>
      <c r="AA96" s="165"/>
      <c r="AB96" s="165"/>
      <c r="AC96" s="165"/>
      <c r="AD96" s="165"/>
      <c r="AE96" s="165"/>
      <c r="AF96" s="166"/>
    </row>
    <row r="97" spans="1:32">
      <c r="A97" s="167" t="s">
        <v>40</v>
      </c>
      <c r="B97" s="168">
        <v>0</v>
      </c>
      <c r="C97" s="168">
        <v>0</v>
      </c>
      <c r="D97" s="168">
        <v>0.24840669342945668</v>
      </c>
      <c r="E97" s="168">
        <v>0.47359795885686989</v>
      </c>
      <c r="F97" s="168">
        <v>0.42425444536810364</v>
      </c>
      <c r="G97" s="168">
        <v>0.30533460583842642</v>
      </c>
      <c r="H97" s="168">
        <v>0.24120588969841331</v>
      </c>
      <c r="I97" s="168">
        <v>0</v>
      </c>
      <c r="J97" s="169">
        <v>1.69279959319127</v>
      </c>
      <c r="K97" s="52"/>
      <c r="L97" s="167" t="s">
        <v>40</v>
      </c>
      <c r="M97" s="168">
        <f t="shared" ref="M97:U102" si="25">B47-B97</f>
        <v>0</v>
      </c>
      <c r="N97" s="168">
        <f t="shared" si="25"/>
        <v>0</v>
      </c>
      <c r="O97" s="168">
        <f t="shared" si="25"/>
        <v>0</v>
      </c>
      <c r="P97" s="168">
        <f t="shared" si="25"/>
        <v>0</v>
      </c>
      <c r="Q97" s="168">
        <f t="shared" si="25"/>
        <v>0</v>
      </c>
      <c r="R97" s="168">
        <f t="shared" si="25"/>
        <v>0</v>
      </c>
      <c r="S97" s="168">
        <f t="shared" si="25"/>
        <v>0</v>
      </c>
      <c r="T97" s="168">
        <f t="shared" si="25"/>
        <v>0.20114716539242974</v>
      </c>
      <c r="U97" s="169">
        <f t="shared" si="25"/>
        <v>0.20114716539242972</v>
      </c>
      <c r="W97" s="167" t="s">
        <v>40</v>
      </c>
      <c r="X97" s="168" t="e">
        <f t="shared" ref="X97:AF102" si="26">M97/B97</f>
        <v>#DIV/0!</v>
      </c>
      <c r="Y97" s="168" t="e">
        <f t="shared" si="26"/>
        <v>#DIV/0!</v>
      </c>
      <c r="Z97" s="168">
        <f t="shared" si="26"/>
        <v>0</v>
      </c>
      <c r="AA97" s="168">
        <f t="shared" si="26"/>
        <v>0</v>
      </c>
      <c r="AB97" s="168">
        <f t="shared" si="26"/>
        <v>0</v>
      </c>
      <c r="AC97" s="168">
        <f t="shared" si="26"/>
        <v>0</v>
      </c>
      <c r="AD97" s="168">
        <f t="shared" si="26"/>
        <v>0</v>
      </c>
      <c r="AE97" s="168" t="e">
        <f t="shared" si="26"/>
        <v>#DIV/0!</v>
      </c>
      <c r="AF97" s="169">
        <f t="shared" si="26"/>
        <v>0.11882514988866849</v>
      </c>
    </row>
    <row r="98" spans="1:32">
      <c r="A98" s="167" t="s">
        <v>41</v>
      </c>
      <c r="B98" s="170">
        <v>0.68134872740491836</v>
      </c>
      <c r="C98" s="170">
        <v>0.23075364287235747</v>
      </c>
      <c r="D98" s="170">
        <v>1.4481609852796642</v>
      </c>
      <c r="E98" s="170">
        <v>1.2237346868132841</v>
      </c>
      <c r="F98" s="170">
        <v>0.59312197427587199</v>
      </c>
      <c r="G98" s="170">
        <v>0.76037079615759073</v>
      </c>
      <c r="H98" s="170">
        <v>0.83116568922748968</v>
      </c>
      <c r="I98" s="170">
        <v>0.72823441038918268</v>
      </c>
      <c r="J98" s="171">
        <v>6.4968909124203593</v>
      </c>
      <c r="K98" s="52"/>
      <c r="L98" s="167" t="s">
        <v>41</v>
      </c>
      <c r="M98" s="170">
        <f t="shared" si="25"/>
        <v>0</v>
      </c>
      <c r="N98" s="170">
        <f t="shared" si="25"/>
        <v>0</v>
      </c>
      <c r="O98" s="170">
        <f t="shared" si="25"/>
        <v>0</v>
      </c>
      <c r="P98" s="170">
        <f t="shared" si="25"/>
        <v>0</v>
      </c>
      <c r="Q98" s="170">
        <f t="shared" si="25"/>
        <v>0</v>
      </c>
      <c r="R98" s="170">
        <f t="shared" si="25"/>
        <v>0</v>
      </c>
      <c r="S98" s="170">
        <f t="shared" si="25"/>
        <v>0</v>
      </c>
      <c r="T98" s="170">
        <f t="shared" si="25"/>
        <v>0.54750255754222144</v>
      </c>
      <c r="U98" s="171">
        <f t="shared" si="25"/>
        <v>0.54750255754222099</v>
      </c>
      <c r="W98" s="167" t="s">
        <v>41</v>
      </c>
      <c r="X98" s="170">
        <f t="shared" si="26"/>
        <v>0</v>
      </c>
      <c r="Y98" s="170">
        <f t="shared" si="26"/>
        <v>0</v>
      </c>
      <c r="Z98" s="170">
        <f t="shared" si="26"/>
        <v>0</v>
      </c>
      <c r="AA98" s="170">
        <f t="shared" si="26"/>
        <v>0</v>
      </c>
      <c r="AB98" s="170">
        <f t="shared" si="26"/>
        <v>0</v>
      </c>
      <c r="AC98" s="170">
        <f t="shared" si="26"/>
        <v>0</v>
      </c>
      <c r="AD98" s="170">
        <f t="shared" si="26"/>
        <v>0</v>
      </c>
      <c r="AE98" s="170">
        <f t="shared" si="26"/>
        <v>0.75182187181957716</v>
      </c>
      <c r="AF98" s="171">
        <f t="shared" si="26"/>
        <v>8.4271471527333025E-2</v>
      </c>
    </row>
    <row r="99" spans="1:32">
      <c r="A99" s="167" t="s">
        <v>42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v>0</v>
      </c>
      <c r="H99" s="170">
        <v>0.10078729304959365</v>
      </c>
      <c r="I99" s="170">
        <v>0</v>
      </c>
      <c r="J99" s="171">
        <v>0.10078729304959365</v>
      </c>
      <c r="K99" s="52"/>
      <c r="L99" s="167" t="s">
        <v>42</v>
      </c>
      <c r="M99" s="170">
        <f t="shared" si="25"/>
        <v>0</v>
      </c>
      <c r="N99" s="170">
        <f t="shared" si="25"/>
        <v>0</v>
      </c>
      <c r="O99" s="170">
        <f t="shared" si="25"/>
        <v>0</v>
      </c>
      <c r="P99" s="170">
        <f t="shared" si="25"/>
        <v>0</v>
      </c>
      <c r="Q99" s="170">
        <f t="shared" si="25"/>
        <v>0</v>
      </c>
      <c r="R99" s="170">
        <f t="shared" si="25"/>
        <v>0</v>
      </c>
      <c r="S99" s="170">
        <f t="shared" si="25"/>
        <v>0</v>
      </c>
      <c r="T99" s="170">
        <f t="shared" si="25"/>
        <v>0.10395462</v>
      </c>
      <c r="U99" s="171">
        <f t="shared" si="25"/>
        <v>0.10395462000000001</v>
      </c>
      <c r="W99" s="167" t="s">
        <v>42</v>
      </c>
      <c r="X99" s="170" t="e">
        <f t="shared" si="26"/>
        <v>#DIV/0!</v>
      </c>
      <c r="Y99" s="170" t="e">
        <f t="shared" si="26"/>
        <v>#DIV/0!</v>
      </c>
      <c r="Z99" s="170" t="e">
        <f t="shared" si="26"/>
        <v>#DIV/0!</v>
      </c>
      <c r="AA99" s="170" t="e">
        <f t="shared" si="26"/>
        <v>#DIV/0!</v>
      </c>
      <c r="AB99" s="170" t="e">
        <f t="shared" si="26"/>
        <v>#DIV/0!</v>
      </c>
      <c r="AC99" s="170" t="e">
        <f t="shared" si="26"/>
        <v>#DIV/0!</v>
      </c>
      <c r="AD99" s="170">
        <f t="shared" si="26"/>
        <v>0</v>
      </c>
      <c r="AE99" s="170" t="e">
        <f t="shared" si="26"/>
        <v>#DIV/0!</v>
      </c>
      <c r="AF99" s="171">
        <f t="shared" si="26"/>
        <v>1.0314258559245939</v>
      </c>
    </row>
    <row r="100" spans="1:32">
      <c r="A100" s="149" t="s">
        <v>22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v>0</v>
      </c>
      <c r="H100" s="170">
        <v>0</v>
      </c>
      <c r="I100" s="170">
        <v>0</v>
      </c>
      <c r="J100" s="171">
        <v>0</v>
      </c>
      <c r="K100" s="52"/>
      <c r="L100" s="149" t="s">
        <v>22</v>
      </c>
      <c r="M100" s="170">
        <f t="shared" si="25"/>
        <v>0</v>
      </c>
      <c r="N100" s="170">
        <f t="shared" si="25"/>
        <v>0</v>
      </c>
      <c r="O100" s="170">
        <f t="shared" si="25"/>
        <v>0</v>
      </c>
      <c r="P100" s="170">
        <f t="shared" si="25"/>
        <v>0</v>
      </c>
      <c r="Q100" s="170">
        <f t="shared" si="25"/>
        <v>0</v>
      </c>
      <c r="R100" s="170">
        <f t="shared" si="25"/>
        <v>0</v>
      </c>
      <c r="S100" s="170">
        <f t="shared" si="25"/>
        <v>0</v>
      </c>
      <c r="T100" s="170">
        <f t="shared" si="25"/>
        <v>0</v>
      </c>
      <c r="U100" s="171">
        <f t="shared" si="25"/>
        <v>0</v>
      </c>
      <c r="W100" s="149" t="s">
        <v>22</v>
      </c>
      <c r="X100" s="170" t="e">
        <f t="shared" si="26"/>
        <v>#DIV/0!</v>
      </c>
      <c r="Y100" s="170" t="e">
        <f t="shared" si="26"/>
        <v>#DIV/0!</v>
      </c>
      <c r="Z100" s="170" t="e">
        <f t="shared" si="26"/>
        <v>#DIV/0!</v>
      </c>
      <c r="AA100" s="170" t="e">
        <f t="shared" si="26"/>
        <v>#DIV/0!</v>
      </c>
      <c r="AB100" s="170" t="e">
        <f t="shared" si="26"/>
        <v>#DIV/0!</v>
      </c>
      <c r="AC100" s="170" t="e">
        <f t="shared" si="26"/>
        <v>#DIV/0!</v>
      </c>
      <c r="AD100" s="170" t="e">
        <f t="shared" si="26"/>
        <v>#DIV/0!</v>
      </c>
      <c r="AE100" s="170" t="e">
        <f t="shared" si="26"/>
        <v>#DIV/0!</v>
      </c>
      <c r="AF100" s="171" t="e">
        <f t="shared" si="26"/>
        <v>#DIV/0!</v>
      </c>
    </row>
    <row r="101" spans="1:32">
      <c r="A101" s="149" t="s">
        <v>43</v>
      </c>
      <c r="B101" s="172">
        <v>0</v>
      </c>
      <c r="C101" s="172">
        <v>0</v>
      </c>
      <c r="D101" s="172">
        <v>0</v>
      </c>
      <c r="E101" s="172">
        <v>0</v>
      </c>
      <c r="F101" s="172">
        <v>0</v>
      </c>
      <c r="G101" s="172">
        <v>0</v>
      </c>
      <c r="H101" s="172">
        <v>0</v>
      </c>
      <c r="I101" s="172">
        <v>0</v>
      </c>
      <c r="J101" s="173">
        <v>0</v>
      </c>
      <c r="K101" s="52"/>
      <c r="L101" s="149" t="s">
        <v>43</v>
      </c>
      <c r="M101" s="170">
        <f t="shared" si="25"/>
        <v>0</v>
      </c>
      <c r="N101" s="170">
        <f t="shared" si="25"/>
        <v>0</v>
      </c>
      <c r="O101" s="170">
        <f t="shared" si="25"/>
        <v>0</v>
      </c>
      <c r="P101" s="170">
        <f t="shared" si="25"/>
        <v>0</v>
      </c>
      <c r="Q101" s="170">
        <f t="shared" si="25"/>
        <v>0</v>
      </c>
      <c r="R101" s="170">
        <f t="shared" si="25"/>
        <v>0</v>
      </c>
      <c r="S101" s="170">
        <f t="shared" si="25"/>
        <v>0</v>
      </c>
      <c r="T101" s="170">
        <f t="shared" si="25"/>
        <v>0</v>
      </c>
      <c r="U101" s="171">
        <f t="shared" si="25"/>
        <v>0</v>
      </c>
      <c r="W101" s="149" t="s">
        <v>43</v>
      </c>
      <c r="X101" s="170" t="e">
        <f t="shared" si="26"/>
        <v>#DIV/0!</v>
      </c>
      <c r="Y101" s="170" t="e">
        <f t="shared" si="26"/>
        <v>#DIV/0!</v>
      </c>
      <c r="Z101" s="170" t="e">
        <f t="shared" si="26"/>
        <v>#DIV/0!</v>
      </c>
      <c r="AA101" s="170" t="e">
        <f t="shared" si="26"/>
        <v>#DIV/0!</v>
      </c>
      <c r="AB101" s="170" t="e">
        <f t="shared" si="26"/>
        <v>#DIV/0!</v>
      </c>
      <c r="AC101" s="170" t="e">
        <f t="shared" si="26"/>
        <v>#DIV/0!</v>
      </c>
      <c r="AD101" s="170" t="e">
        <f t="shared" si="26"/>
        <v>#DIV/0!</v>
      </c>
      <c r="AE101" s="170" t="e">
        <f t="shared" si="26"/>
        <v>#DIV/0!</v>
      </c>
      <c r="AF101" s="171" t="e">
        <f t="shared" si="26"/>
        <v>#DIV/0!</v>
      </c>
    </row>
    <row r="102" spans="1:32">
      <c r="A102" s="174" t="s">
        <v>44</v>
      </c>
      <c r="B102" s="175">
        <v>0.68134872740491836</v>
      </c>
      <c r="C102" s="175">
        <v>0.23075364287235747</v>
      </c>
      <c r="D102" s="175">
        <v>1.6965676787091208</v>
      </c>
      <c r="E102" s="175">
        <v>1.6973326456701541</v>
      </c>
      <c r="F102" s="175">
        <v>1.0173764196439756</v>
      </c>
      <c r="G102" s="175">
        <v>1.0657054019960173</v>
      </c>
      <c r="H102" s="175">
        <v>1.1731588719754966</v>
      </c>
      <c r="I102" s="175">
        <v>0.72823441038918268</v>
      </c>
      <c r="J102" s="175">
        <v>8.2904777986612235</v>
      </c>
      <c r="K102" s="52"/>
      <c r="L102" s="174" t="s">
        <v>44</v>
      </c>
      <c r="M102" s="176">
        <f t="shared" si="25"/>
        <v>0</v>
      </c>
      <c r="N102" s="177">
        <f t="shared" si="25"/>
        <v>0</v>
      </c>
      <c r="O102" s="178">
        <f t="shared" si="25"/>
        <v>0</v>
      </c>
      <c r="P102" s="177">
        <f t="shared" si="25"/>
        <v>0</v>
      </c>
      <c r="Q102" s="177">
        <f t="shared" si="25"/>
        <v>0</v>
      </c>
      <c r="R102" s="177">
        <f t="shared" si="25"/>
        <v>0</v>
      </c>
      <c r="S102" s="177">
        <f t="shared" si="25"/>
        <v>0</v>
      </c>
      <c r="T102" s="177">
        <f t="shared" si="25"/>
        <v>0.85260434293465126</v>
      </c>
      <c r="U102" s="177">
        <f t="shared" si="25"/>
        <v>0.85260434293465082</v>
      </c>
      <c r="W102" s="174" t="s">
        <v>44</v>
      </c>
      <c r="X102" s="176">
        <f t="shared" si="26"/>
        <v>0</v>
      </c>
      <c r="Y102" s="177">
        <f t="shared" si="26"/>
        <v>0</v>
      </c>
      <c r="Z102" s="178">
        <f t="shared" si="26"/>
        <v>0</v>
      </c>
      <c r="AA102" s="177">
        <f t="shared" si="26"/>
        <v>0</v>
      </c>
      <c r="AB102" s="177">
        <f t="shared" si="26"/>
        <v>0</v>
      </c>
      <c r="AC102" s="177">
        <f t="shared" si="26"/>
        <v>0</v>
      </c>
      <c r="AD102" s="177">
        <f t="shared" si="26"/>
        <v>0</v>
      </c>
      <c r="AE102" s="177">
        <f t="shared" si="26"/>
        <v>1.1707828286760067</v>
      </c>
      <c r="AF102" s="177">
        <f t="shared" si="26"/>
        <v>0.10284139993382921</v>
      </c>
    </row>
    <row r="103" spans="1:32">
      <c r="A103" s="69"/>
      <c r="B103" s="71"/>
      <c r="C103" s="71"/>
      <c r="D103" s="72"/>
      <c r="E103" s="71"/>
      <c r="F103" s="71"/>
      <c r="G103" s="71"/>
      <c r="H103" s="71"/>
      <c r="I103" s="71"/>
      <c r="J103" s="71"/>
      <c r="K103" s="52"/>
      <c r="L103" s="69"/>
      <c r="M103" s="70"/>
      <c r="N103" s="71"/>
      <c r="O103" s="72"/>
      <c r="P103" s="71"/>
      <c r="Q103" s="71"/>
      <c r="R103" s="71"/>
      <c r="S103" s="71"/>
      <c r="T103" s="71"/>
      <c r="U103" s="71"/>
      <c r="W103" s="69"/>
      <c r="X103" s="70"/>
      <c r="Y103" s="71"/>
      <c r="Z103" s="72"/>
      <c r="AA103" s="71"/>
      <c r="AB103" s="71"/>
      <c r="AC103" s="71"/>
      <c r="AD103" s="71"/>
      <c r="AE103" s="71"/>
      <c r="AF103" s="71"/>
    </row>
    <row r="104" spans="1:32" ht="28">
      <c r="A104" s="179" t="s">
        <v>45</v>
      </c>
      <c r="B104" s="180">
        <v>338.30974955836979</v>
      </c>
      <c r="C104" s="180">
        <v>326.89922523247179</v>
      </c>
      <c r="D104" s="180">
        <v>321.0016399497178</v>
      </c>
      <c r="E104" s="180">
        <v>345.18365309596152</v>
      </c>
      <c r="F104" s="180">
        <v>331.53565115109973</v>
      </c>
      <c r="G104" s="180">
        <v>316.37141321164427</v>
      </c>
      <c r="H104" s="180">
        <v>325.66753298949823</v>
      </c>
      <c r="I104" s="180">
        <v>334.39690348195239</v>
      </c>
      <c r="J104" s="180">
        <v>2639.3657686707156</v>
      </c>
      <c r="K104" s="52"/>
      <c r="L104" s="179" t="s">
        <v>45</v>
      </c>
      <c r="M104" s="180">
        <f t="shared" ref="M104:U104" si="27">B54-B104</f>
        <v>0</v>
      </c>
      <c r="N104" s="180">
        <f t="shared" si="27"/>
        <v>0</v>
      </c>
      <c r="O104" s="180">
        <f t="shared" si="27"/>
        <v>0</v>
      </c>
      <c r="P104" s="180">
        <f t="shared" si="27"/>
        <v>0</v>
      </c>
      <c r="Q104" s="180">
        <f t="shared" si="27"/>
        <v>0</v>
      </c>
      <c r="R104" s="180">
        <f t="shared" si="27"/>
        <v>0</v>
      </c>
      <c r="S104" s="180">
        <f t="shared" si="27"/>
        <v>0</v>
      </c>
      <c r="T104" s="180">
        <f t="shared" si="27"/>
        <v>4.7311142352485263</v>
      </c>
      <c r="U104" s="180">
        <f t="shared" si="27"/>
        <v>4.731114235248242</v>
      </c>
      <c r="W104" s="179" t="s">
        <v>45</v>
      </c>
      <c r="X104" s="180">
        <f t="shared" ref="X104:AF104" si="28">M104/B104</f>
        <v>0</v>
      </c>
      <c r="Y104" s="180">
        <f t="shared" si="28"/>
        <v>0</v>
      </c>
      <c r="Z104" s="180">
        <f t="shared" si="28"/>
        <v>0</v>
      </c>
      <c r="AA104" s="180">
        <f t="shared" si="28"/>
        <v>0</v>
      </c>
      <c r="AB104" s="180">
        <f t="shared" si="28"/>
        <v>0</v>
      </c>
      <c r="AC104" s="180">
        <f t="shared" si="28"/>
        <v>0</v>
      </c>
      <c r="AD104" s="180">
        <f t="shared" si="28"/>
        <v>0</v>
      </c>
      <c r="AE104" s="180">
        <f t="shared" si="28"/>
        <v>1.4148199896545595E-2</v>
      </c>
      <c r="AF104" s="180">
        <f t="shared" si="28"/>
        <v>1.7925193587817918E-3</v>
      </c>
    </row>
    <row r="105" spans="1:32">
      <c r="B105" s="181"/>
      <c r="C105" s="181"/>
      <c r="D105" s="181"/>
      <c r="E105" s="181"/>
      <c r="F105" s="181"/>
      <c r="G105" s="181"/>
      <c r="H105" s="181"/>
      <c r="I105" s="181"/>
      <c r="J105" s="181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</row>
    <row r="106" spans="1:32">
      <c r="B106" s="59"/>
      <c r="C106" s="52"/>
      <c r="D106" s="74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32">
      <c r="A107" s="3" t="s">
        <v>51</v>
      </c>
      <c r="B107" s="59"/>
      <c r="C107" s="52"/>
      <c r="D107" s="74"/>
      <c r="E107" s="52"/>
      <c r="F107" s="52"/>
      <c r="G107" s="52"/>
      <c r="H107" s="52"/>
      <c r="I107" s="52"/>
      <c r="J107" s="52"/>
      <c r="K107" s="52"/>
      <c r="L107" s="74" t="s">
        <v>52</v>
      </c>
      <c r="M107" s="52"/>
      <c r="N107" s="52"/>
      <c r="O107" s="74"/>
      <c r="P107" s="52"/>
      <c r="Q107" s="52"/>
      <c r="R107" s="52"/>
      <c r="S107" s="52"/>
      <c r="T107" s="52"/>
      <c r="U107" s="52"/>
      <c r="W107" s="3" t="s">
        <v>53</v>
      </c>
      <c r="Z107" s="3"/>
    </row>
    <row r="108" spans="1:32">
      <c r="A108" s="2" t="str">
        <f>$A$3&amp;" prices"</f>
        <v>2020/21 prices</v>
      </c>
      <c r="B108" s="59"/>
      <c r="C108" s="52"/>
      <c r="D108" s="74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74"/>
      <c r="P108" s="52"/>
      <c r="Q108" s="52"/>
      <c r="R108" s="52"/>
      <c r="S108" s="52"/>
      <c r="T108" s="52"/>
      <c r="U108" s="52"/>
      <c r="Z108" s="3"/>
    </row>
    <row r="109" spans="1:32">
      <c r="A109" s="11"/>
      <c r="B109" s="182"/>
      <c r="C109" s="183"/>
      <c r="D109" s="184"/>
      <c r="E109" s="183"/>
      <c r="F109" s="183"/>
      <c r="G109" s="183"/>
      <c r="H109" s="183"/>
      <c r="I109" s="183"/>
      <c r="J109" s="185"/>
      <c r="K109" s="52"/>
      <c r="L109" s="11"/>
      <c r="M109" s="182"/>
      <c r="N109" s="183"/>
      <c r="O109" s="184"/>
      <c r="P109" s="183"/>
      <c r="Q109" s="183"/>
      <c r="R109" s="183"/>
      <c r="S109" s="183"/>
      <c r="T109" s="183"/>
      <c r="U109" s="185"/>
      <c r="W109" s="11"/>
      <c r="X109" s="182"/>
      <c r="Y109" s="183"/>
      <c r="Z109" s="184"/>
      <c r="AA109" s="183"/>
      <c r="AB109" s="183"/>
      <c r="AC109" s="183"/>
      <c r="AD109" s="183"/>
      <c r="AE109" s="183"/>
      <c r="AF109" s="185"/>
    </row>
    <row r="110" spans="1:32">
      <c r="A110" s="12"/>
      <c r="B110" s="544" t="s">
        <v>54</v>
      </c>
      <c r="C110" s="545"/>
      <c r="D110" s="545"/>
      <c r="E110" s="545"/>
      <c r="F110" s="545"/>
      <c r="G110" s="545"/>
      <c r="H110" s="545"/>
      <c r="I110" s="545"/>
      <c r="J110" s="546"/>
      <c r="K110" s="52"/>
      <c r="L110" s="12"/>
      <c r="M110" s="544" t="s">
        <v>54</v>
      </c>
      <c r="N110" s="545"/>
      <c r="O110" s="545"/>
      <c r="P110" s="545"/>
      <c r="Q110" s="545"/>
      <c r="R110" s="545"/>
      <c r="S110" s="545"/>
      <c r="T110" s="545"/>
      <c r="U110" s="546"/>
      <c r="W110" s="12"/>
      <c r="X110" s="544" t="s">
        <v>54</v>
      </c>
      <c r="Y110" s="545"/>
      <c r="Z110" s="545"/>
      <c r="AA110" s="545"/>
      <c r="AB110" s="545"/>
      <c r="AC110" s="545"/>
      <c r="AD110" s="545"/>
      <c r="AE110" s="545"/>
      <c r="AF110" s="546"/>
    </row>
    <row r="111" spans="1:32" ht="14">
      <c r="A111" s="13" t="s">
        <v>5</v>
      </c>
      <c r="B111" s="14">
        <v>2014</v>
      </c>
      <c r="C111" s="15">
        <v>2015</v>
      </c>
      <c r="D111" s="15">
        <v>2016</v>
      </c>
      <c r="E111" s="77">
        <v>2017</v>
      </c>
      <c r="F111" s="15">
        <v>2018</v>
      </c>
      <c r="G111" s="77">
        <v>2019</v>
      </c>
      <c r="H111" s="15">
        <v>2020</v>
      </c>
      <c r="I111" s="78">
        <v>2021</v>
      </c>
      <c r="J111" s="79" t="s">
        <v>55</v>
      </c>
      <c r="K111" s="52"/>
      <c r="L111" s="13" t="s">
        <v>5</v>
      </c>
      <c r="M111" s="14">
        <v>2014</v>
      </c>
      <c r="N111" s="15">
        <v>2015</v>
      </c>
      <c r="O111" s="15">
        <v>2016</v>
      </c>
      <c r="P111" s="77">
        <v>2017</v>
      </c>
      <c r="Q111" s="15">
        <v>2018</v>
      </c>
      <c r="R111" s="77">
        <v>2019</v>
      </c>
      <c r="S111" s="15">
        <v>2020</v>
      </c>
      <c r="T111" s="78">
        <v>2021</v>
      </c>
      <c r="U111" s="79" t="s">
        <v>4</v>
      </c>
      <c r="W111" s="13" t="s">
        <v>5</v>
      </c>
      <c r="X111" s="14">
        <v>2014</v>
      </c>
      <c r="Y111" s="15">
        <v>2015</v>
      </c>
      <c r="Z111" s="15">
        <v>2016</v>
      </c>
      <c r="AA111" s="77">
        <v>2017</v>
      </c>
      <c r="AB111" s="15">
        <v>2018</v>
      </c>
      <c r="AC111" s="77">
        <v>2019</v>
      </c>
      <c r="AD111" s="15">
        <v>2020</v>
      </c>
      <c r="AE111" s="78">
        <v>2021</v>
      </c>
      <c r="AF111" s="79" t="s">
        <v>4</v>
      </c>
    </row>
    <row r="112" spans="1:32">
      <c r="A112" s="17" t="s">
        <v>6</v>
      </c>
      <c r="B112" s="18">
        <v>18.830987211414175</v>
      </c>
      <c r="C112" s="80">
        <v>18.146470419158426</v>
      </c>
      <c r="D112" s="80">
        <v>16.283526615364483</v>
      </c>
      <c r="E112" s="80">
        <v>15.537632849425139</v>
      </c>
      <c r="F112" s="80">
        <v>17.430388246930303</v>
      </c>
      <c r="G112" s="80">
        <v>15.175325266577993</v>
      </c>
      <c r="H112" s="80">
        <v>14.080320797622393</v>
      </c>
      <c r="I112" s="81">
        <v>16.451985131485749</v>
      </c>
      <c r="J112" s="20">
        <v>131.93663653797864</v>
      </c>
      <c r="K112" s="186"/>
      <c r="L112" s="17" t="s">
        <v>6</v>
      </c>
      <c r="M112" s="187">
        <f t="shared" ref="M112:U137" si="29">B12-B112</f>
        <v>-8.9146906406286366</v>
      </c>
      <c r="N112" s="188">
        <f t="shared" si="29"/>
        <v>-10.85599207374284</v>
      </c>
      <c r="O112" s="188">
        <f t="shared" si="29"/>
        <v>-3.5530040187759653</v>
      </c>
      <c r="P112" s="188">
        <f t="shared" si="29"/>
        <v>-5.2906200854608851</v>
      </c>
      <c r="Q112" s="188">
        <f t="shared" si="29"/>
        <v>-9.3987330812158039</v>
      </c>
      <c r="R112" s="188">
        <f t="shared" si="29"/>
        <v>-5.1803176779844655</v>
      </c>
      <c r="S112" s="188">
        <f t="shared" si="29"/>
        <v>-6.2277243183926201</v>
      </c>
      <c r="T112" s="189">
        <f t="shared" si="29"/>
        <v>-6.3770170940049837</v>
      </c>
      <c r="U112" s="190">
        <f t="shared" si="29"/>
        <v>-55.798098990206199</v>
      </c>
      <c r="W112" s="17" t="s">
        <v>6</v>
      </c>
      <c r="X112" s="191">
        <f t="shared" ref="X112:AF141" si="30">M112/B112</f>
        <v>-0.47340537915214048</v>
      </c>
      <c r="Y112" s="192">
        <f t="shared" si="30"/>
        <v>-0.59824262366093262</v>
      </c>
      <c r="Z112" s="192">
        <f t="shared" si="30"/>
        <v>-0.2181962238710313</v>
      </c>
      <c r="AA112" s="192">
        <f t="shared" si="30"/>
        <v>-0.34050361060350498</v>
      </c>
      <c r="AB112" s="192">
        <f t="shared" si="30"/>
        <v>-0.53921536044218821</v>
      </c>
      <c r="AC112" s="192">
        <f t="shared" si="30"/>
        <v>-0.34136452346056484</v>
      </c>
      <c r="AD112" s="192">
        <f t="shared" si="30"/>
        <v>-0.44229988846875101</v>
      </c>
      <c r="AE112" s="193">
        <f t="shared" si="30"/>
        <v>-0.38761383766392249</v>
      </c>
      <c r="AF112" s="194">
        <f t="shared" si="30"/>
        <v>-0.42291588185321388</v>
      </c>
    </row>
    <row r="113" spans="1:32">
      <c r="A113" s="17" t="s">
        <v>7</v>
      </c>
      <c r="B113" s="21">
        <v>10.816029031533485</v>
      </c>
      <c r="C113" s="87">
        <v>11.287679240082623</v>
      </c>
      <c r="D113" s="87">
        <v>11.529387818418002</v>
      </c>
      <c r="E113" s="87">
        <v>12.953273895029769</v>
      </c>
      <c r="F113" s="87">
        <v>11.639508736088446</v>
      </c>
      <c r="G113" s="87">
        <v>11.859999008371775</v>
      </c>
      <c r="H113" s="87">
        <v>11.918084043926548</v>
      </c>
      <c r="I113" s="88">
        <v>12.076095479661982</v>
      </c>
      <c r="J113" s="23">
        <v>94.080057253112628</v>
      </c>
      <c r="K113" s="186"/>
      <c r="L113" s="17" t="s">
        <v>7</v>
      </c>
      <c r="M113" s="195">
        <f t="shared" si="29"/>
        <v>1.2017561683359919</v>
      </c>
      <c r="N113" s="196">
        <f t="shared" si="29"/>
        <v>-0.37953507567232769</v>
      </c>
      <c r="O113" s="196">
        <f t="shared" si="29"/>
        <v>1.9344928423286341</v>
      </c>
      <c r="P113" s="196">
        <f t="shared" si="29"/>
        <v>-0.64086188093574314</v>
      </c>
      <c r="Q113" s="196">
        <f t="shared" si="29"/>
        <v>1.862452584844549</v>
      </c>
      <c r="R113" s="196">
        <f t="shared" si="29"/>
        <v>1.1796572017187614</v>
      </c>
      <c r="S113" s="196">
        <f t="shared" si="29"/>
        <v>2.7012179761434307</v>
      </c>
      <c r="T113" s="197">
        <f t="shared" si="29"/>
        <v>-1.3630793610801781</v>
      </c>
      <c r="U113" s="198">
        <f t="shared" si="29"/>
        <v>6.4961004556831199</v>
      </c>
      <c r="W113" s="17" t="s">
        <v>7</v>
      </c>
      <c r="X113" s="199">
        <f t="shared" si="30"/>
        <v>0.11110881496641176</v>
      </c>
      <c r="Y113" s="200">
        <f t="shared" si="30"/>
        <v>-3.3623836007369533E-2</v>
      </c>
      <c r="Z113" s="200">
        <f t="shared" si="30"/>
        <v>0.16778799297897798</v>
      </c>
      <c r="AA113" s="200">
        <f t="shared" si="30"/>
        <v>-4.9474896163636657E-2</v>
      </c>
      <c r="AB113" s="200">
        <f t="shared" si="30"/>
        <v>0.16001127084255634</v>
      </c>
      <c r="AC113" s="200">
        <f t="shared" si="30"/>
        <v>9.9465202390494403E-2</v>
      </c>
      <c r="AD113" s="200">
        <f t="shared" si="30"/>
        <v>0.2266486765983137</v>
      </c>
      <c r="AE113" s="201">
        <f t="shared" si="30"/>
        <v>-0.1128741788582092</v>
      </c>
      <c r="AF113" s="202">
        <f t="shared" si="30"/>
        <v>6.9048644796272138E-2</v>
      </c>
    </row>
    <row r="114" spans="1:32">
      <c r="A114" s="17" t="s">
        <v>8</v>
      </c>
      <c r="B114" s="21">
        <v>10.669798668295341</v>
      </c>
      <c r="C114" s="87">
        <v>10.686117536141074</v>
      </c>
      <c r="D114" s="87">
        <v>10.700270257817269</v>
      </c>
      <c r="E114" s="87">
        <v>10.723550881678445</v>
      </c>
      <c r="F114" s="87">
        <v>10.737097472673168</v>
      </c>
      <c r="G114" s="87">
        <v>10.737674822615316</v>
      </c>
      <c r="H114" s="87">
        <v>10.740965105687494</v>
      </c>
      <c r="I114" s="88">
        <v>10.824169144353624</v>
      </c>
      <c r="J114" s="23">
        <v>85.819643889261727</v>
      </c>
      <c r="K114" s="186"/>
      <c r="L114" s="17" t="s">
        <v>8</v>
      </c>
      <c r="M114" s="195">
        <f t="shared" si="29"/>
        <v>-6.2462787754553819</v>
      </c>
      <c r="N114" s="196">
        <f t="shared" si="29"/>
        <v>-6.6720089141793597</v>
      </c>
      <c r="O114" s="196">
        <f t="shared" si="29"/>
        <v>-6.8269857412597554</v>
      </c>
      <c r="P114" s="196">
        <f t="shared" si="29"/>
        <v>-6.8016264718253563</v>
      </c>
      <c r="Q114" s="196">
        <f t="shared" si="29"/>
        <v>-5.8579460397815089</v>
      </c>
      <c r="R114" s="196">
        <f t="shared" si="29"/>
        <v>-4.8967018073576147</v>
      </c>
      <c r="S114" s="196">
        <f t="shared" si="29"/>
        <v>-3.2725084498334169</v>
      </c>
      <c r="T114" s="197">
        <f t="shared" si="29"/>
        <v>-3.0333412814499709</v>
      </c>
      <c r="U114" s="198">
        <f t="shared" si="29"/>
        <v>-43.607397481142357</v>
      </c>
      <c r="W114" s="17" t="s">
        <v>8</v>
      </c>
      <c r="X114" s="199">
        <f t="shared" si="30"/>
        <v>-0.58541674211865125</v>
      </c>
      <c r="Y114" s="200">
        <f t="shared" si="30"/>
        <v>-0.62436229918061781</v>
      </c>
      <c r="Z114" s="200">
        <f t="shared" si="30"/>
        <v>-0.63801993564341808</v>
      </c>
      <c r="AA114" s="200">
        <f t="shared" si="30"/>
        <v>-0.63426998639472754</v>
      </c>
      <c r="AB114" s="200">
        <f t="shared" si="30"/>
        <v>-0.54558003731366722</v>
      </c>
      <c r="AC114" s="200">
        <f t="shared" si="30"/>
        <v>-0.45602999608857142</v>
      </c>
      <c r="AD114" s="200">
        <f t="shared" si="30"/>
        <v>-0.30467545678000363</v>
      </c>
      <c r="AE114" s="201">
        <f t="shared" si="30"/>
        <v>-0.28023779386635872</v>
      </c>
      <c r="AF114" s="202">
        <f t="shared" si="30"/>
        <v>-0.50812839001536314</v>
      </c>
    </row>
    <row r="115" spans="1:32">
      <c r="A115" s="17" t="s">
        <v>9</v>
      </c>
      <c r="B115" s="21">
        <v>3.0890440326728785</v>
      </c>
      <c r="C115" s="87">
        <v>3.2263334432270101</v>
      </c>
      <c r="D115" s="87">
        <v>2.9499900424761489</v>
      </c>
      <c r="E115" s="87">
        <v>4.2847681801322857</v>
      </c>
      <c r="F115" s="87">
        <v>3.8192158817294248</v>
      </c>
      <c r="G115" s="87">
        <v>3.8964703272178451</v>
      </c>
      <c r="H115" s="87">
        <v>3.683994254743979</v>
      </c>
      <c r="I115" s="88">
        <v>4.2753165332817078</v>
      </c>
      <c r="J115" s="23">
        <v>29.225132695481282</v>
      </c>
      <c r="K115" s="186"/>
      <c r="L115" s="17" t="s">
        <v>9</v>
      </c>
      <c r="M115" s="195">
        <f t="shared" si="29"/>
        <v>-0.43840834313978183</v>
      </c>
      <c r="N115" s="196">
        <f t="shared" si="29"/>
        <v>-0.7889796997651537</v>
      </c>
      <c r="O115" s="196">
        <f t="shared" si="29"/>
        <v>-0.19757105006523812</v>
      </c>
      <c r="P115" s="196">
        <f t="shared" si="29"/>
        <v>-2.4910668920721872</v>
      </c>
      <c r="Q115" s="196">
        <f t="shared" si="29"/>
        <v>-2.7661256700381451</v>
      </c>
      <c r="R115" s="196">
        <f t="shared" si="29"/>
        <v>-2.5958617066487135</v>
      </c>
      <c r="S115" s="196">
        <f t="shared" si="29"/>
        <v>-1.5801949996377309</v>
      </c>
      <c r="T115" s="197">
        <f t="shared" si="29"/>
        <v>-2.2099817443901952</v>
      </c>
      <c r="U115" s="198">
        <f t="shared" si="29"/>
        <v>-13.068190105757147</v>
      </c>
      <c r="W115" s="17" t="s">
        <v>9</v>
      </c>
      <c r="X115" s="199">
        <f t="shared" si="30"/>
        <v>-0.14192363025671642</v>
      </c>
      <c r="Y115" s="200">
        <f t="shared" si="30"/>
        <v>-0.24454375644942902</v>
      </c>
      <c r="Z115" s="200">
        <f t="shared" si="30"/>
        <v>-6.6973463374609174E-2</v>
      </c>
      <c r="AA115" s="200">
        <f t="shared" si="30"/>
        <v>-0.58137728515228082</v>
      </c>
      <c r="AB115" s="200">
        <f t="shared" si="30"/>
        <v>-0.72426533500525314</v>
      </c>
      <c r="AC115" s="200">
        <f t="shared" si="30"/>
        <v>-0.66620851402767101</v>
      </c>
      <c r="AD115" s="200">
        <f t="shared" si="30"/>
        <v>-0.42893525080905626</v>
      </c>
      <c r="AE115" s="201">
        <f t="shared" si="30"/>
        <v>-0.51691652002520294</v>
      </c>
      <c r="AF115" s="202">
        <f t="shared" si="30"/>
        <v>-0.44715588606301582</v>
      </c>
    </row>
    <row r="116" spans="1:32">
      <c r="A116" s="17" t="s">
        <v>10</v>
      </c>
      <c r="B116" s="21">
        <v>30.57476895227304</v>
      </c>
      <c r="C116" s="87">
        <v>29.440869373458117</v>
      </c>
      <c r="D116" s="87">
        <v>22.624853255931441</v>
      </c>
      <c r="E116" s="87">
        <v>24.402567913359128</v>
      </c>
      <c r="F116" s="87">
        <v>24.948194210105456</v>
      </c>
      <c r="G116" s="87">
        <v>20.008077466705672</v>
      </c>
      <c r="H116" s="87">
        <v>20.614016131045403</v>
      </c>
      <c r="I116" s="88">
        <v>19.794720484546566</v>
      </c>
      <c r="J116" s="23">
        <v>192.40806778742481</v>
      </c>
      <c r="K116" s="186"/>
      <c r="L116" s="17" t="s">
        <v>10</v>
      </c>
      <c r="M116" s="195">
        <f t="shared" si="29"/>
        <v>4.1213797419132447E-2</v>
      </c>
      <c r="N116" s="196">
        <f t="shared" si="29"/>
        <v>-4.4500807227429924</v>
      </c>
      <c r="O116" s="196">
        <f t="shared" si="29"/>
        <v>-8.8273102454653696E-2</v>
      </c>
      <c r="P116" s="196">
        <f t="shared" si="29"/>
        <v>0.83099803930072369</v>
      </c>
      <c r="Q116" s="196">
        <f t="shared" si="29"/>
        <v>0.57480858375042487</v>
      </c>
      <c r="R116" s="196">
        <f t="shared" si="29"/>
        <v>7.0068264441117556</v>
      </c>
      <c r="S116" s="196">
        <f t="shared" si="29"/>
        <v>-0.91342081902684313</v>
      </c>
      <c r="T116" s="197">
        <f t="shared" si="29"/>
        <v>15.261582341918995</v>
      </c>
      <c r="U116" s="198">
        <f t="shared" si="29"/>
        <v>18.263654562276542</v>
      </c>
      <c r="W116" s="17" t="s">
        <v>10</v>
      </c>
      <c r="X116" s="199">
        <f t="shared" si="30"/>
        <v>1.3479675834498321E-3</v>
      </c>
      <c r="Y116" s="200">
        <f t="shared" si="30"/>
        <v>-0.15115316963957873</v>
      </c>
      <c r="Z116" s="200">
        <f t="shared" si="30"/>
        <v>-3.9015988946364366E-3</v>
      </c>
      <c r="AA116" s="200">
        <f t="shared" si="30"/>
        <v>3.4053712799864633E-2</v>
      </c>
      <c r="AB116" s="200">
        <f t="shared" si="30"/>
        <v>2.3040087747817607E-2</v>
      </c>
      <c r="AC116" s="200">
        <f t="shared" si="30"/>
        <v>0.35019988580968991</v>
      </c>
      <c r="AD116" s="200">
        <f t="shared" si="30"/>
        <v>-4.4310667713663064E-2</v>
      </c>
      <c r="AE116" s="201">
        <f t="shared" si="30"/>
        <v>0.77099256611546885</v>
      </c>
      <c r="AF116" s="202">
        <f t="shared" si="30"/>
        <v>9.492145923140026E-2</v>
      </c>
    </row>
    <row r="117" spans="1:32">
      <c r="A117" s="24" t="s">
        <v>11</v>
      </c>
      <c r="B117" s="25">
        <v>9.5934347100478572</v>
      </c>
      <c r="C117" s="94">
        <v>9.1829833752651719</v>
      </c>
      <c r="D117" s="94">
        <v>7.1555781120518125</v>
      </c>
      <c r="E117" s="94">
        <v>6.7586940991837414</v>
      </c>
      <c r="F117" s="94">
        <v>8.1607969469556938</v>
      </c>
      <c r="G117" s="94">
        <v>7.7464955119969581</v>
      </c>
      <c r="H117" s="94">
        <v>7.5884424523119769</v>
      </c>
      <c r="I117" s="95">
        <v>6.7972722135213166</v>
      </c>
      <c r="J117" s="27">
        <v>62.983697421334526</v>
      </c>
      <c r="K117" s="186"/>
      <c r="L117" s="24" t="s">
        <v>11</v>
      </c>
      <c r="M117" s="203">
        <f t="shared" si="29"/>
        <v>-3.2036801158351258</v>
      </c>
      <c r="N117" s="204">
        <f t="shared" si="29"/>
        <v>-0.51294007529426011</v>
      </c>
      <c r="O117" s="204">
        <f t="shared" si="29"/>
        <v>1.3364374374740082</v>
      </c>
      <c r="P117" s="204">
        <f t="shared" si="29"/>
        <v>-1.0918937102995008</v>
      </c>
      <c r="Q117" s="204">
        <f t="shared" si="29"/>
        <v>0.32653696569346025</v>
      </c>
      <c r="R117" s="204">
        <f t="shared" si="29"/>
        <v>1.805725540387467</v>
      </c>
      <c r="S117" s="204">
        <f t="shared" si="29"/>
        <v>1.8121942664737798</v>
      </c>
      <c r="T117" s="205">
        <f t="shared" si="29"/>
        <v>8.7466428066694455</v>
      </c>
      <c r="U117" s="206">
        <f t="shared" si="29"/>
        <v>9.2190231152692803</v>
      </c>
      <c r="W117" s="24" t="s">
        <v>11</v>
      </c>
      <c r="X117" s="207">
        <f t="shared" si="30"/>
        <v>-0.33394505853880402</v>
      </c>
      <c r="Y117" s="208">
        <f t="shared" si="30"/>
        <v>-5.585767221096033E-2</v>
      </c>
      <c r="Z117" s="208">
        <f t="shared" si="30"/>
        <v>0.18676861834868491</v>
      </c>
      <c r="AA117" s="208">
        <f t="shared" si="30"/>
        <v>-0.16155394729750686</v>
      </c>
      <c r="AB117" s="208">
        <f t="shared" si="30"/>
        <v>4.0012877151081636E-2</v>
      </c>
      <c r="AC117" s="208">
        <f t="shared" si="30"/>
        <v>0.23310225089409128</v>
      </c>
      <c r="AD117" s="208">
        <f t="shared" si="30"/>
        <v>0.23880977919542068</v>
      </c>
      <c r="AE117" s="209">
        <f t="shared" si="30"/>
        <v>1.2867871893184428</v>
      </c>
      <c r="AF117" s="210">
        <f t="shared" si="30"/>
        <v>0.14637157697487782</v>
      </c>
    </row>
    <row r="118" spans="1:32">
      <c r="A118" s="24" t="s">
        <v>12</v>
      </c>
      <c r="B118" s="25">
        <v>10.344695231003719</v>
      </c>
      <c r="C118" s="101">
        <v>8.2356506050080345</v>
      </c>
      <c r="D118" s="101">
        <v>5.7204121624082136</v>
      </c>
      <c r="E118" s="101">
        <v>5.1764838105648261</v>
      </c>
      <c r="F118" s="101">
        <v>2.5570497100461176</v>
      </c>
      <c r="G118" s="101">
        <v>2.9613357404633991</v>
      </c>
      <c r="H118" s="101">
        <v>6.4549188609978767</v>
      </c>
      <c r="I118" s="102">
        <v>6.1719231698773562</v>
      </c>
      <c r="J118" s="27">
        <v>47.622469290369544</v>
      </c>
      <c r="K118" s="186"/>
      <c r="L118" s="24" t="s">
        <v>12</v>
      </c>
      <c r="M118" s="203">
        <f t="shared" si="29"/>
        <v>-4.2291443594359519</v>
      </c>
      <c r="N118" s="211">
        <f t="shared" si="29"/>
        <v>-2.1827790974204868</v>
      </c>
      <c r="O118" s="211">
        <f t="shared" si="29"/>
        <v>-0.25320685751231675</v>
      </c>
      <c r="P118" s="211">
        <f t="shared" si="29"/>
        <v>-0.63406749932983875</v>
      </c>
      <c r="Q118" s="211">
        <f t="shared" si="29"/>
        <v>-0.16623110306699784</v>
      </c>
      <c r="R118" s="211">
        <f t="shared" si="29"/>
        <v>4.6941919550552518</v>
      </c>
      <c r="S118" s="211">
        <f t="shared" si="29"/>
        <v>-1.4321192168348507</v>
      </c>
      <c r="T118" s="212">
        <f t="shared" si="29"/>
        <v>4.5872675564729839</v>
      </c>
      <c r="U118" s="206">
        <f t="shared" si="29"/>
        <v>0.38391137792779517</v>
      </c>
      <c r="W118" s="24" t="s">
        <v>12</v>
      </c>
      <c r="X118" s="207">
        <f t="shared" si="30"/>
        <v>-0.40882251869160274</v>
      </c>
      <c r="Y118" s="213">
        <f t="shared" si="30"/>
        <v>-0.26504027454651319</v>
      </c>
      <c r="Z118" s="213">
        <f t="shared" si="30"/>
        <v>-4.4263743647052212E-2</v>
      </c>
      <c r="AA118" s="213">
        <f t="shared" si="30"/>
        <v>-0.12248999949265817</v>
      </c>
      <c r="AB118" s="213">
        <f t="shared" si="30"/>
        <v>-6.5008944649730643E-2</v>
      </c>
      <c r="AC118" s="213">
        <f t="shared" si="30"/>
        <v>1.5851603352211221</v>
      </c>
      <c r="AD118" s="213">
        <f t="shared" si="30"/>
        <v>-0.22186478988729796</v>
      </c>
      <c r="AE118" s="214">
        <f t="shared" si="30"/>
        <v>0.74324767664989233</v>
      </c>
      <c r="AF118" s="210">
        <f t="shared" si="30"/>
        <v>8.0615596723253424E-3</v>
      </c>
    </row>
    <row r="119" spans="1:32">
      <c r="A119" s="28" t="s">
        <v>13</v>
      </c>
      <c r="B119" s="29">
        <v>73.980627896188921</v>
      </c>
      <c r="C119" s="29">
        <v>72.78747001206726</v>
      </c>
      <c r="D119" s="33">
        <v>64.088027990007348</v>
      </c>
      <c r="E119" s="33">
        <v>67.901793719624777</v>
      </c>
      <c r="F119" s="33">
        <v>68.574404547526797</v>
      </c>
      <c r="G119" s="33">
        <v>61.677546891488603</v>
      </c>
      <c r="H119" s="33">
        <v>61.037380333025816</v>
      </c>
      <c r="I119" s="33">
        <v>63.422286773329631</v>
      </c>
      <c r="J119" s="29">
        <v>533.46953816325913</v>
      </c>
      <c r="K119" s="186"/>
      <c r="L119" s="28" t="s">
        <v>13</v>
      </c>
      <c r="M119" s="215">
        <f t="shared" si="29"/>
        <v>-14.356407793468676</v>
      </c>
      <c r="N119" s="65">
        <f t="shared" si="29"/>
        <v>-23.146596486102681</v>
      </c>
      <c r="O119" s="216">
        <f t="shared" si="29"/>
        <v>-8.7313410702269749</v>
      </c>
      <c r="P119" s="216">
        <f t="shared" si="29"/>
        <v>-14.393177290993457</v>
      </c>
      <c r="Q119" s="216">
        <f t="shared" si="29"/>
        <v>-15.585543622440483</v>
      </c>
      <c r="R119" s="216">
        <f t="shared" si="29"/>
        <v>-4.4863975461602763</v>
      </c>
      <c r="S119" s="216">
        <f t="shared" si="29"/>
        <v>-9.2926306107471746</v>
      </c>
      <c r="T119" s="216">
        <f t="shared" si="29"/>
        <v>2.2781628609936604</v>
      </c>
      <c r="U119" s="215">
        <f t="shared" si="29"/>
        <v>-87.71393155914609</v>
      </c>
      <c r="W119" s="28" t="s">
        <v>13</v>
      </c>
      <c r="X119" s="217">
        <f t="shared" si="30"/>
        <v>-0.19405631179034966</v>
      </c>
      <c r="Y119" s="218">
        <f t="shared" si="30"/>
        <v>-0.31800248699762834</v>
      </c>
      <c r="Z119" s="219">
        <f t="shared" si="30"/>
        <v>-0.13623981489317119</v>
      </c>
      <c r="AA119" s="219">
        <f t="shared" si="30"/>
        <v>-0.21197050184601504</v>
      </c>
      <c r="AB119" s="219">
        <f t="shared" si="30"/>
        <v>-0.2272793139842523</v>
      </c>
      <c r="AC119" s="219">
        <f t="shared" si="30"/>
        <v>-7.2739558757960121E-2</v>
      </c>
      <c r="AD119" s="219">
        <f t="shared" si="30"/>
        <v>-0.15224491221683645</v>
      </c>
      <c r="AE119" s="219">
        <f t="shared" si="30"/>
        <v>3.592054113620631E-2</v>
      </c>
      <c r="AF119" s="217">
        <f t="shared" si="30"/>
        <v>-0.16442163101035911</v>
      </c>
    </row>
    <row r="120" spans="1:32">
      <c r="A120" s="17" t="s">
        <v>14</v>
      </c>
      <c r="B120" s="220">
        <v>6.257610702549675</v>
      </c>
      <c r="C120" s="87">
        <v>1.7623773086010805</v>
      </c>
      <c r="D120" s="87">
        <v>2.3921583246094906</v>
      </c>
      <c r="E120" s="87">
        <v>2.0748554766367158</v>
      </c>
      <c r="F120" s="87">
        <v>2.3827977420959288</v>
      </c>
      <c r="G120" s="87">
        <v>1.635717034481738</v>
      </c>
      <c r="H120" s="87">
        <v>2.2269004996728818</v>
      </c>
      <c r="I120" s="88">
        <v>2.1102505768103232</v>
      </c>
      <c r="J120" s="23">
        <v>20.842667665457832</v>
      </c>
      <c r="K120" s="186"/>
      <c r="L120" s="17" t="s">
        <v>14</v>
      </c>
      <c r="M120" s="187">
        <f t="shared" si="29"/>
        <v>69.103335790320372</v>
      </c>
      <c r="N120" s="188">
        <f t="shared" si="29"/>
        <v>66.025525095947074</v>
      </c>
      <c r="O120" s="188">
        <f t="shared" si="29"/>
        <v>62.123654174270136</v>
      </c>
      <c r="P120" s="188">
        <f t="shared" si="29"/>
        <v>63.012703812876083</v>
      </c>
      <c r="Q120" s="188">
        <f t="shared" si="29"/>
        <v>53.64142132008547</v>
      </c>
      <c r="R120" s="188">
        <f t="shared" si="29"/>
        <v>61.33757133534845</v>
      </c>
      <c r="S120" s="188">
        <f t="shared" si="29"/>
        <v>59.057675914908721</v>
      </c>
      <c r="T120" s="188">
        <f t="shared" si="29"/>
        <v>61.114244519392606</v>
      </c>
      <c r="U120" s="221">
        <f t="shared" si="29"/>
        <v>495.41613196314881</v>
      </c>
      <c r="W120" s="17" t="s">
        <v>14</v>
      </c>
      <c r="X120" s="191">
        <f t="shared" si="30"/>
        <v>11.043086423091818</v>
      </c>
      <c r="Y120" s="192">
        <f t="shared" si="30"/>
        <v>37.463898776792611</v>
      </c>
      <c r="Z120" s="192">
        <f t="shared" si="30"/>
        <v>25.969708415688395</v>
      </c>
      <c r="AA120" s="192">
        <f t="shared" si="30"/>
        <v>30.369683345375918</v>
      </c>
      <c r="AB120" s="192">
        <f t="shared" si="30"/>
        <v>22.511949030513193</v>
      </c>
      <c r="AC120" s="192">
        <f t="shared" si="30"/>
        <v>37.498888892346038</v>
      </c>
      <c r="AD120" s="192">
        <f t="shared" si="30"/>
        <v>26.520123338956516</v>
      </c>
      <c r="AE120" s="192">
        <f t="shared" si="30"/>
        <v>28.960657654110321</v>
      </c>
      <c r="AF120" s="222">
        <f t="shared" si="30"/>
        <v>23.769324537290053</v>
      </c>
    </row>
    <row r="121" spans="1:32">
      <c r="A121" s="17" t="s">
        <v>15</v>
      </c>
      <c r="B121" s="21">
        <v>0</v>
      </c>
      <c r="C121" s="87">
        <v>0</v>
      </c>
      <c r="D121" s="87">
        <v>0</v>
      </c>
      <c r="E121" s="87">
        <v>0</v>
      </c>
      <c r="F121" s="87">
        <v>0</v>
      </c>
      <c r="G121" s="87">
        <v>0</v>
      </c>
      <c r="H121" s="87">
        <v>0</v>
      </c>
      <c r="I121" s="88">
        <v>0</v>
      </c>
      <c r="J121" s="23">
        <v>0</v>
      </c>
      <c r="K121" s="186"/>
      <c r="L121" s="17" t="s">
        <v>15</v>
      </c>
      <c r="M121" s="195">
        <f t="shared" si="29"/>
        <v>7.0453458348577707</v>
      </c>
      <c r="N121" s="196">
        <f t="shared" si="29"/>
        <v>18.045994600452929</v>
      </c>
      <c r="O121" s="196">
        <f t="shared" si="29"/>
        <v>20.393836492160126</v>
      </c>
      <c r="P121" s="196">
        <f t="shared" si="29"/>
        <v>18.434837794503746</v>
      </c>
      <c r="Q121" s="196">
        <f t="shared" si="29"/>
        <v>14.653419915294917</v>
      </c>
      <c r="R121" s="196">
        <f t="shared" si="29"/>
        <v>16.065598066218641</v>
      </c>
      <c r="S121" s="196">
        <f t="shared" si="29"/>
        <v>17.240114381229525</v>
      </c>
      <c r="T121" s="196">
        <f t="shared" si="29"/>
        <v>12.81612368438593</v>
      </c>
      <c r="U121" s="223">
        <f t="shared" si="29"/>
        <v>124.69527076910359</v>
      </c>
      <c r="W121" s="17" t="s">
        <v>15</v>
      </c>
      <c r="X121" s="199" t="e">
        <f t="shared" si="30"/>
        <v>#DIV/0!</v>
      </c>
      <c r="Y121" s="200" t="e">
        <f t="shared" si="30"/>
        <v>#DIV/0!</v>
      </c>
      <c r="Z121" s="200" t="e">
        <f t="shared" si="30"/>
        <v>#DIV/0!</v>
      </c>
      <c r="AA121" s="200" t="e">
        <f t="shared" si="30"/>
        <v>#DIV/0!</v>
      </c>
      <c r="AB121" s="200" t="e">
        <f t="shared" si="30"/>
        <v>#DIV/0!</v>
      </c>
      <c r="AC121" s="200" t="e">
        <f t="shared" si="30"/>
        <v>#DIV/0!</v>
      </c>
      <c r="AD121" s="200" t="e">
        <f t="shared" si="30"/>
        <v>#DIV/0!</v>
      </c>
      <c r="AE121" s="200" t="e">
        <f t="shared" si="30"/>
        <v>#DIV/0!</v>
      </c>
      <c r="AF121" s="224" t="e">
        <f t="shared" si="30"/>
        <v>#DIV/0!</v>
      </c>
    </row>
    <row r="122" spans="1:32">
      <c r="A122" s="17" t="s">
        <v>49</v>
      </c>
      <c r="B122" s="21">
        <v>0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8">
        <v>0</v>
      </c>
      <c r="J122" s="23">
        <v>0</v>
      </c>
      <c r="K122" s="186"/>
      <c r="L122" s="17" t="s">
        <v>49</v>
      </c>
      <c r="M122" s="225">
        <f t="shared" si="29"/>
        <v>1.7680934201587324</v>
      </c>
      <c r="N122" s="226">
        <f t="shared" si="29"/>
        <v>2.8535499253842365</v>
      </c>
      <c r="O122" s="226">
        <f t="shared" si="29"/>
        <v>2.4056509816634817</v>
      </c>
      <c r="P122" s="226">
        <f t="shared" si="29"/>
        <v>2.0853732252838277</v>
      </c>
      <c r="Q122" s="226">
        <f t="shared" si="29"/>
        <v>1.5561313438514484</v>
      </c>
      <c r="R122" s="226">
        <f t="shared" si="29"/>
        <v>1.8463075653401964</v>
      </c>
      <c r="S122" s="226">
        <f t="shared" si="29"/>
        <v>1.8944141528410288</v>
      </c>
      <c r="T122" s="226">
        <f t="shared" si="29"/>
        <v>1.4237573208117285</v>
      </c>
      <c r="U122" s="227">
        <f t="shared" si="29"/>
        <v>15.833277935334682</v>
      </c>
      <c r="W122" s="17" t="s">
        <v>49</v>
      </c>
      <c r="X122" s="228" t="e">
        <f t="shared" si="30"/>
        <v>#DIV/0!</v>
      </c>
      <c r="Y122" s="229" t="e">
        <f t="shared" si="30"/>
        <v>#DIV/0!</v>
      </c>
      <c r="Z122" s="229" t="e">
        <f t="shared" si="30"/>
        <v>#DIV/0!</v>
      </c>
      <c r="AA122" s="229" t="e">
        <f t="shared" si="30"/>
        <v>#DIV/0!</v>
      </c>
      <c r="AB122" s="229" t="e">
        <f t="shared" si="30"/>
        <v>#DIV/0!</v>
      </c>
      <c r="AC122" s="229" t="e">
        <f t="shared" si="30"/>
        <v>#DIV/0!</v>
      </c>
      <c r="AD122" s="229" t="e">
        <f t="shared" si="30"/>
        <v>#DIV/0!</v>
      </c>
      <c r="AE122" s="229" t="e">
        <f t="shared" si="30"/>
        <v>#DIV/0!</v>
      </c>
      <c r="AF122" s="230" t="e">
        <f t="shared" si="30"/>
        <v>#DIV/0!</v>
      </c>
    </row>
    <row r="123" spans="1:32">
      <c r="A123" s="28" t="s">
        <v>17</v>
      </c>
      <c r="B123" s="116">
        <v>110.5439253698205</v>
      </c>
      <c r="C123" s="6">
        <v>106.36533047016502</v>
      </c>
      <c r="D123" s="6">
        <v>107.87768081988882</v>
      </c>
      <c r="E123" s="6">
        <v>107.10365083556717</v>
      </c>
      <c r="F123" s="6">
        <v>106.64701730875429</v>
      </c>
      <c r="G123" s="6">
        <v>106.64543052661595</v>
      </c>
      <c r="H123" s="6">
        <v>108.11163466583636</v>
      </c>
      <c r="I123" s="117">
        <v>106.1951499796549</v>
      </c>
      <c r="J123" s="30">
        <v>859.48981997630301</v>
      </c>
      <c r="K123" s="186"/>
      <c r="L123" s="28" t="s">
        <v>17</v>
      </c>
      <c r="M123" s="215">
        <f t="shared" si="29"/>
        <v>-26.369539621933953</v>
      </c>
      <c r="N123" s="216">
        <f t="shared" si="29"/>
        <v>-17.6778835397797</v>
      </c>
      <c r="O123" s="215">
        <f t="shared" si="29"/>
        <v>-20.562380847185594</v>
      </c>
      <c r="P123" s="66">
        <f t="shared" si="29"/>
        <v>-21.495880526266788</v>
      </c>
      <c r="Q123" s="215">
        <f t="shared" si="29"/>
        <v>-34.413246987426518</v>
      </c>
      <c r="R123" s="215">
        <f t="shared" si="29"/>
        <v>-25.760236525226929</v>
      </c>
      <c r="S123" s="215">
        <f t="shared" si="29"/>
        <v>-27.692529717184215</v>
      </c>
      <c r="T123" s="215">
        <f t="shared" si="29"/>
        <v>-28.730773878254311</v>
      </c>
      <c r="U123" s="216">
        <f t="shared" si="29"/>
        <v>-202.70247164325804</v>
      </c>
      <c r="W123" s="28" t="s">
        <v>17</v>
      </c>
      <c r="X123" s="217">
        <f t="shared" si="30"/>
        <v>-0.23854354306413184</v>
      </c>
      <c r="Y123" s="219">
        <f t="shared" si="30"/>
        <v>-0.16619967673337191</v>
      </c>
      <c r="Z123" s="217">
        <f t="shared" si="30"/>
        <v>-0.1906082953481015</v>
      </c>
      <c r="AA123" s="231">
        <f t="shared" si="30"/>
        <v>-0.20070166010744797</v>
      </c>
      <c r="AB123" s="217">
        <f t="shared" si="30"/>
        <v>-0.32268363294021213</v>
      </c>
      <c r="AC123" s="217">
        <f t="shared" si="30"/>
        <v>-0.24155030738797417</v>
      </c>
      <c r="AD123" s="217">
        <f t="shared" si="30"/>
        <v>-0.25614754418226504</v>
      </c>
      <c r="AE123" s="217">
        <f t="shared" si="30"/>
        <v>-0.27054694949589142</v>
      </c>
      <c r="AF123" s="219">
        <f t="shared" si="30"/>
        <v>-0.23584045666631251</v>
      </c>
    </row>
    <row r="124" spans="1:32">
      <c r="A124" s="36" t="s">
        <v>18</v>
      </c>
      <c r="B124" s="21">
        <v>26.0052085589891</v>
      </c>
      <c r="C124" s="87">
        <v>26.149632046828245</v>
      </c>
      <c r="D124" s="87">
        <v>28.711619099167219</v>
      </c>
      <c r="E124" s="87">
        <v>27.1660248028229</v>
      </c>
      <c r="F124" s="87">
        <v>25.931477837909085</v>
      </c>
      <c r="G124" s="87">
        <v>27.290803086018883</v>
      </c>
      <c r="H124" s="87">
        <v>27.658177839608161</v>
      </c>
      <c r="I124" s="88">
        <v>25.320709351930628</v>
      </c>
      <c r="J124" s="23">
        <v>214.2336526232742</v>
      </c>
      <c r="K124" s="186"/>
      <c r="L124" s="36" t="s">
        <v>18</v>
      </c>
      <c r="M124" s="65">
        <f t="shared" si="29"/>
        <v>0.52199900661247867</v>
      </c>
      <c r="N124" s="188">
        <f t="shared" si="29"/>
        <v>-2.9332715097642925</v>
      </c>
      <c r="O124" s="188">
        <f t="shared" si="29"/>
        <v>-5.3425242972182723</v>
      </c>
      <c r="P124" s="188">
        <f t="shared" si="29"/>
        <v>-5.0903144157589821</v>
      </c>
      <c r="Q124" s="188">
        <f t="shared" si="29"/>
        <v>-4.8318861358441367</v>
      </c>
      <c r="R124" s="188">
        <f t="shared" si="29"/>
        <v>-7.666351683664967</v>
      </c>
      <c r="S124" s="188">
        <f t="shared" si="29"/>
        <v>-5.3622642053272642</v>
      </c>
      <c r="T124" s="188">
        <f t="shared" si="29"/>
        <v>1.6861039144383483</v>
      </c>
      <c r="U124" s="232">
        <f t="shared" si="29"/>
        <v>-29.018509326527067</v>
      </c>
      <c r="W124" s="36" t="s">
        <v>18</v>
      </c>
      <c r="X124" s="218">
        <f t="shared" si="30"/>
        <v>2.0072863689148984E-2</v>
      </c>
      <c r="Y124" s="192">
        <f t="shared" si="30"/>
        <v>-0.11217257300261234</v>
      </c>
      <c r="Z124" s="192">
        <f t="shared" si="30"/>
        <v>-0.18607534039671181</v>
      </c>
      <c r="AA124" s="192">
        <f t="shared" si="30"/>
        <v>-0.18737796393493805</v>
      </c>
      <c r="AB124" s="192">
        <f t="shared" si="30"/>
        <v>-0.1863328486732225</v>
      </c>
      <c r="AC124" s="192">
        <f t="shared" si="30"/>
        <v>-0.28091337801607053</v>
      </c>
      <c r="AD124" s="192">
        <f t="shared" si="30"/>
        <v>-0.19387626460511734</v>
      </c>
      <c r="AE124" s="192">
        <f t="shared" si="30"/>
        <v>6.6589916222461118E-2</v>
      </c>
      <c r="AF124" s="233">
        <f t="shared" si="30"/>
        <v>-0.13545261900358654</v>
      </c>
    </row>
    <row r="125" spans="1:32">
      <c r="A125" s="36" t="s">
        <v>19</v>
      </c>
      <c r="B125" s="21">
        <v>17.937988588656733</v>
      </c>
      <c r="C125" s="87">
        <v>17.840921063306396</v>
      </c>
      <c r="D125" s="87">
        <v>18.050694463423017</v>
      </c>
      <c r="E125" s="87">
        <v>18.254810074715881</v>
      </c>
      <c r="F125" s="87">
        <v>18.130679109140285</v>
      </c>
      <c r="G125" s="87">
        <v>18.073114745342203</v>
      </c>
      <c r="H125" s="87">
        <v>17.977584011711368</v>
      </c>
      <c r="I125" s="88">
        <v>18.719557969431975</v>
      </c>
      <c r="J125" s="23">
        <v>144.98535002572788</v>
      </c>
      <c r="K125" s="186"/>
      <c r="L125" s="36" t="s">
        <v>19</v>
      </c>
      <c r="M125" s="195">
        <f t="shared" si="29"/>
        <v>-6.4722249043411715</v>
      </c>
      <c r="N125" s="196">
        <f t="shared" si="29"/>
        <v>-6.0234663924272578</v>
      </c>
      <c r="O125" s="196">
        <f t="shared" si="29"/>
        <v>-7.9271816359345788</v>
      </c>
      <c r="P125" s="196">
        <f t="shared" si="29"/>
        <v>-7.5099983163500994</v>
      </c>
      <c r="Q125" s="196">
        <f t="shared" si="29"/>
        <v>-7.5174585461344918</v>
      </c>
      <c r="R125" s="196">
        <f t="shared" si="29"/>
        <v>-8.5894735332953367</v>
      </c>
      <c r="S125" s="196">
        <f t="shared" si="29"/>
        <v>-9.0108930156247293</v>
      </c>
      <c r="T125" s="196">
        <f t="shared" si="29"/>
        <v>-9.431953143637509</v>
      </c>
      <c r="U125" s="232">
        <f t="shared" si="29"/>
        <v>-62.482649487745206</v>
      </c>
      <c r="W125" s="36" t="s">
        <v>19</v>
      </c>
      <c r="X125" s="199">
        <f t="shared" si="30"/>
        <v>-0.3608110726770084</v>
      </c>
      <c r="Y125" s="200">
        <f t="shared" si="30"/>
        <v>-0.33762081963446283</v>
      </c>
      <c r="Z125" s="200">
        <f t="shared" si="30"/>
        <v>-0.43916214148978061</v>
      </c>
      <c r="AA125" s="200">
        <f t="shared" si="30"/>
        <v>-0.41139832655678754</v>
      </c>
      <c r="AB125" s="200">
        <f t="shared" si="30"/>
        <v>-0.41462641861797045</v>
      </c>
      <c r="AC125" s="200">
        <f t="shared" si="30"/>
        <v>-0.47526249096100126</v>
      </c>
      <c r="AD125" s="200">
        <f t="shared" si="30"/>
        <v>-0.5012293648442776</v>
      </c>
      <c r="AE125" s="200">
        <f t="shared" si="30"/>
        <v>-0.50385554824742007</v>
      </c>
      <c r="AF125" s="233">
        <f t="shared" si="30"/>
        <v>-0.43095836563251089</v>
      </c>
    </row>
    <row r="126" spans="1:32">
      <c r="A126" s="36" t="s">
        <v>20</v>
      </c>
      <c r="B126" s="21">
        <v>16.010718331966054</v>
      </c>
      <c r="C126" s="87">
        <v>15.656030838862838</v>
      </c>
      <c r="D126" s="87">
        <v>15.361482528208583</v>
      </c>
      <c r="E126" s="87">
        <v>15.09212004547844</v>
      </c>
      <c r="F126" s="87">
        <v>14.819261362802225</v>
      </c>
      <c r="G126" s="87">
        <v>14.687183902699189</v>
      </c>
      <c r="H126" s="87">
        <v>14.383220511474185</v>
      </c>
      <c r="I126" s="88">
        <v>14.121398560077761</v>
      </c>
      <c r="J126" s="23">
        <v>120.1314160815693</v>
      </c>
      <c r="K126" s="186"/>
      <c r="L126" s="36" t="s">
        <v>20</v>
      </c>
      <c r="M126" s="195">
        <f t="shared" si="29"/>
        <v>-4.771276188449761</v>
      </c>
      <c r="N126" s="196">
        <f t="shared" si="29"/>
        <v>-4.3356701109235534</v>
      </c>
      <c r="O126" s="196">
        <f t="shared" si="29"/>
        <v>-5.7614572234082697</v>
      </c>
      <c r="P126" s="196">
        <f t="shared" si="29"/>
        <v>-4.1500457717800181</v>
      </c>
      <c r="Q126" s="196">
        <f t="shared" si="29"/>
        <v>-6.3990993155422977</v>
      </c>
      <c r="R126" s="196">
        <f t="shared" si="29"/>
        <v>-5.6844368771676947</v>
      </c>
      <c r="S126" s="196">
        <f t="shared" si="29"/>
        <v>-4.4771400719665859</v>
      </c>
      <c r="T126" s="196">
        <f t="shared" si="29"/>
        <v>-1.6821726456743527</v>
      </c>
      <c r="U126" s="232">
        <f t="shared" si="29"/>
        <v>-37.261298204912549</v>
      </c>
      <c r="W126" s="36" t="s">
        <v>20</v>
      </c>
      <c r="X126" s="199">
        <f t="shared" si="30"/>
        <v>-0.29800512940907298</v>
      </c>
      <c r="Y126" s="200">
        <f t="shared" si="30"/>
        <v>-0.27693290563538969</v>
      </c>
      <c r="Z126" s="200">
        <f t="shared" si="30"/>
        <v>-0.37505867111643659</v>
      </c>
      <c r="AA126" s="200">
        <f t="shared" si="30"/>
        <v>-0.27498096750319456</v>
      </c>
      <c r="AB126" s="200">
        <f t="shared" si="30"/>
        <v>-0.43180959960694493</v>
      </c>
      <c r="AC126" s="200">
        <f t="shared" si="30"/>
        <v>-0.38703381906473011</v>
      </c>
      <c r="AD126" s="200">
        <f t="shared" si="30"/>
        <v>-0.31127521603349934</v>
      </c>
      <c r="AE126" s="200">
        <f t="shared" si="30"/>
        <v>-0.11912224122262077</v>
      </c>
      <c r="AF126" s="233">
        <f t="shared" si="30"/>
        <v>-0.31017113940962876</v>
      </c>
    </row>
    <row r="127" spans="1:32">
      <c r="A127" s="36" t="s">
        <v>21</v>
      </c>
      <c r="B127" s="21">
        <v>14.2203732778492</v>
      </c>
      <c r="C127" s="87">
        <v>14.407951294267841</v>
      </c>
      <c r="D127" s="87">
        <v>14.650687627596287</v>
      </c>
      <c r="E127" s="87">
        <v>14.948920202198769</v>
      </c>
      <c r="F127" s="87">
        <v>14.780901248972739</v>
      </c>
      <c r="G127" s="87">
        <v>14.808207838751457</v>
      </c>
      <c r="H127" s="87">
        <v>14.647479388305232</v>
      </c>
      <c r="I127" s="88">
        <v>14.665314655587125</v>
      </c>
      <c r="J127" s="23">
        <v>117.12983553352865</v>
      </c>
      <c r="K127" s="186"/>
      <c r="L127" s="36" t="s">
        <v>21</v>
      </c>
      <c r="M127" s="195">
        <f t="shared" si="29"/>
        <v>2.3252291157563132</v>
      </c>
      <c r="N127" s="196">
        <f t="shared" si="29"/>
        <v>5.9895907994068569</v>
      </c>
      <c r="O127" s="196">
        <f t="shared" si="29"/>
        <v>4.6533794497075469</v>
      </c>
      <c r="P127" s="196">
        <f t="shared" si="29"/>
        <v>4.713399199905238</v>
      </c>
      <c r="Q127" s="196">
        <f t="shared" si="29"/>
        <v>1.7045931633533336</v>
      </c>
      <c r="R127" s="196">
        <f t="shared" si="29"/>
        <v>3.4032474558107246</v>
      </c>
      <c r="S127" s="196">
        <f t="shared" si="29"/>
        <v>3.0532345575644655</v>
      </c>
      <c r="T127" s="196">
        <f t="shared" si="29"/>
        <v>1.9923506284741279</v>
      </c>
      <c r="U127" s="232">
        <f t="shared" si="29"/>
        <v>27.835024369978612</v>
      </c>
      <c r="W127" s="36" t="s">
        <v>21</v>
      </c>
      <c r="X127" s="199">
        <f t="shared" si="30"/>
        <v>0.16351392965037545</v>
      </c>
      <c r="Y127" s="200">
        <f t="shared" si="30"/>
        <v>0.41571425923613425</v>
      </c>
      <c r="Z127" s="200">
        <f t="shared" si="30"/>
        <v>0.31762191427400044</v>
      </c>
      <c r="AA127" s="200">
        <f t="shared" si="30"/>
        <v>0.31530031173836659</v>
      </c>
      <c r="AB127" s="200">
        <f t="shared" si="30"/>
        <v>0.11532403434951582</v>
      </c>
      <c r="AC127" s="200">
        <f t="shared" si="30"/>
        <v>0.22982169705268446</v>
      </c>
      <c r="AD127" s="200">
        <f t="shared" si="30"/>
        <v>0.20844777975944542</v>
      </c>
      <c r="AE127" s="200">
        <f t="shared" si="30"/>
        <v>0.13585461173279983</v>
      </c>
      <c r="AF127" s="233">
        <f t="shared" si="30"/>
        <v>0.23764247805172389</v>
      </c>
    </row>
    <row r="128" spans="1:32">
      <c r="A128" s="36" t="s">
        <v>22</v>
      </c>
      <c r="B128" s="21">
        <v>0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8">
        <v>0</v>
      </c>
      <c r="J128" s="23">
        <v>0</v>
      </c>
      <c r="K128" s="186"/>
      <c r="L128" s="36" t="s">
        <v>22</v>
      </c>
      <c r="M128" s="195">
        <f t="shared" si="29"/>
        <v>0</v>
      </c>
      <c r="N128" s="196">
        <f t="shared" si="29"/>
        <v>0</v>
      </c>
      <c r="O128" s="196">
        <f t="shared" si="29"/>
        <v>0</v>
      </c>
      <c r="P128" s="196">
        <f t="shared" si="29"/>
        <v>0</v>
      </c>
      <c r="Q128" s="196">
        <f t="shared" si="29"/>
        <v>0</v>
      </c>
      <c r="R128" s="196">
        <f t="shared" si="29"/>
        <v>0</v>
      </c>
      <c r="S128" s="196">
        <f t="shared" si="29"/>
        <v>0</v>
      </c>
      <c r="T128" s="196">
        <f t="shared" si="29"/>
        <v>0</v>
      </c>
      <c r="U128" s="232">
        <f t="shared" si="29"/>
        <v>0</v>
      </c>
      <c r="W128" s="36" t="s">
        <v>22</v>
      </c>
      <c r="X128" s="199" t="e">
        <f t="shared" si="30"/>
        <v>#DIV/0!</v>
      </c>
      <c r="Y128" s="200" t="e">
        <f t="shared" si="30"/>
        <v>#DIV/0!</v>
      </c>
      <c r="Z128" s="200" t="e">
        <f t="shared" si="30"/>
        <v>#DIV/0!</v>
      </c>
      <c r="AA128" s="200" t="e">
        <f t="shared" si="30"/>
        <v>#DIV/0!</v>
      </c>
      <c r="AB128" s="200" t="e">
        <f t="shared" si="30"/>
        <v>#DIV/0!</v>
      </c>
      <c r="AC128" s="200" t="e">
        <f t="shared" si="30"/>
        <v>#DIV/0!</v>
      </c>
      <c r="AD128" s="200" t="e">
        <f t="shared" si="30"/>
        <v>#DIV/0!</v>
      </c>
      <c r="AE128" s="200" t="e">
        <f t="shared" si="30"/>
        <v>#DIV/0!</v>
      </c>
      <c r="AF128" s="233" t="e">
        <f t="shared" si="30"/>
        <v>#DIV/0!</v>
      </c>
    </row>
    <row r="129" spans="1:32">
      <c r="A129" s="36" t="s">
        <v>23</v>
      </c>
      <c r="B129" s="21">
        <v>9.4232601929768656</v>
      </c>
      <c r="C129" s="87">
        <v>8.0076492783555704</v>
      </c>
      <c r="D129" s="87">
        <v>8.8264069438459618</v>
      </c>
      <c r="E129" s="87">
        <v>8.8454781478633286</v>
      </c>
      <c r="F129" s="87">
        <v>6.6499728430960667</v>
      </c>
      <c r="G129" s="87">
        <v>6.1267701308805727</v>
      </c>
      <c r="H129" s="87">
        <v>5.4765375977180533</v>
      </c>
      <c r="I129" s="88">
        <v>4.778959771895531</v>
      </c>
      <c r="J129" s="23">
        <v>58.135034906631951</v>
      </c>
      <c r="K129" s="186"/>
      <c r="L129" s="36" t="s">
        <v>23</v>
      </c>
      <c r="M129" s="195">
        <f t="shared" si="29"/>
        <v>12.861602958128621</v>
      </c>
      <c r="N129" s="196">
        <f t="shared" si="29"/>
        <v>7.4821052411944979</v>
      </c>
      <c r="O129" s="196">
        <f t="shared" si="29"/>
        <v>-1.1245928906332265</v>
      </c>
      <c r="P129" s="196">
        <f t="shared" si="29"/>
        <v>-1.3997119210466256</v>
      </c>
      <c r="Q129" s="196">
        <f t="shared" si="29"/>
        <v>0.63563084647578449</v>
      </c>
      <c r="R129" s="196">
        <f t="shared" si="29"/>
        <v>-0.29919479060149179</v>
      </c>
      <c r="S129" s="196">
        <f t="shared" si="29"/>
        <v>1.0053654538547168</v>
      </c>
      <c r="T129" s="196">
        <f t="shared" si="29"/>
        <v>1.5559410484058604</v>
      </c>
      <c r="U129" s="232">
        <f t="shared" si="29"/>
        <v>20.717145945778135</v>
      </c>
      <c r="W129" s="36" t="s">
        <v>23</v>
      </c>
      <c r="X129" s="199">
        <f t="shared" si="30"/>
        <v>1.3648782581334584</v>
      </c>
      <c r="Y129" s="200">
        <f t="shared" si="30"/>
        <v>0.93436974836278086</v>
      </c>
      <c r="Z129" s="200">
        <f t="shared" si="30"/>
        <v>-0.12741230919760921</v>
      </c>
      <c r="AA129" s="200">
        <f t="shared" si="30"/>
        <v>-0.15824039103920384</v>
      </c>
      <c r="AB129" s="200">
        <f t="shared" si="30"/>
        <v>9.5583976276788843E-2</v>
      </c>
      <c r="AC129" s="200">
        <f t="shared" si="30"/>
        <v>-4.8834016000285273E-2</v>
      </c>
      <c r="AD129" s="200">
        <f t="shared" si="30"/>
        <v>0.18357683772199962</v>
      </c>
      <c r="AE129" s="200">
        <f t="shared" si="30"/>
        <v>0.32558153294282921</v>
      </c>
      <c r="AF129" s="233">
        <f t="shared" si="30"/>
        <v>0.35636249258387831</v>
      </c>
    </row>
    <row r="130" spans="1:32">
      <c r="A130" s="24" t="s">
        <v>56</v>
      </c>
      <c r="B130" s="25">
        <v>5.794265825545879</v>
      </c>
      <c r="C130" s="101">
        <v>5.6367064682776187</v>
      </c>
      <c r="D130" s="101">
        <v>6.5036943120789505</v>
      </c>
      <c r="E130" s="101">
        <v>7.1180394207788256</v>
      </c>
      <c r="F130" s="101">
        <v>3.7554525675837183</v>
      </c>
      <c r="G130" s="101">
        <v>3.1451280076016603</v>
      </c>
      <c r="H130" s="101">
        <v>2.4796944875476647</v>
      </c>
      <c r="I130" s="102">
        <v>1.8310982810313159</v>
      </c>
      <c r="J130" s="27">
        <v>36.264079370445643</v>
      </c>
      <c r="K130" s="186"/>
      <c r="L130" s="24" t="s">
        <v>56</v>
      </c>
      <c r="M130" s="203">
        <f t="shared" si="29"/>
        <v>-1.0622474167877307</v>
      </c>
      <c r="N130" s="211">
        <f t="shared" si="29"/>
        <v>-0.78304270222240024</v>
      </c>
      <c r="O130" s="211">
        <f t="shared" si="29"/>
        <v>-1.847700316826324</v>
      </c>
      <c r="P130" s="211">
        <f t="shared" si="29"/>
        <v>-2.9957117477380377</v>
      </c>
      <c r="Q130" s="211">
        <f t="shared" si="29"/>
        <v>-0.18470295507624401</v>
      </c>
      <c r="R130" s="211">
        <f t="shared" si="29"/>
        <v>-0.53095658289681591</v>
      </c>
      <c r="S130" s="211">
        <f t="shared" si="29"/>
        <v>-0.19072183282247002</v>
      </c>
      <c r="T130" s="211">
        <f t="shared" si="29"/>
        <v>0.19322551896868445</v>
      </c>
      <c r="U130" s="234">
        <f t="shared" si="29"/>
        <v>-7.4018580354013466</v>
      </c>
      <c r="W130" s="24" t="s">
        <v>56</v>
      </c>
      <c r="X130" s="207">
        <f t="shared" si="30"/>
        <v>-0.18332735307111253</v>
      </c>
      <c r="Y130" s="213">
        <f t="shared" si="30"/>
        <v>-0.1389184813204706</v>
      </c>
      <c r="Z130" s="213">
        <f t="shared" si="30"/>
        <v>-0.28410011728175671</v>
      </c>
      <c r="AA130" s="213">
        <f t="shared" si="30"/>
        <v>-0.42086192147138457</v>
      </c>
      <c r="AB130" s="213">
        <f t="shared" si="30"/>
        <v>-4.9182608953861201E-2</v>
      </c>
      <c r="AC130" s="213">
        <f t="shared" si="30"/>
        <v>-0.16881875129200247</v>
      </c>
      <c r="AD130" s="213">
        <f t="shared" si="30"/>
        <v>-7.6913439853264973E-2</v>
      </c>
      <c r="AE130" s="213">
        <f t="shared" si="30"/>
        <v>0.10552438444748879</v>
      </c>
      <c r="AF130" s="235">
        <f t="shared" si="30"/>
        <v>-0.20410991162328207</v>
      </c>
    </row>
    <row r="131" spans="1:32">
      <c r="A131" s="39" t="s">
        <v>25</v>
      </c>
      <c r="B131" s="29">
        <v>83.597548950437954</v>
      </c>
      <c r="C131" s="29">
        <v>82.062184521620892</v>
      </c>
      <c r="D131" s="33">
        <v>85.600890662241071</v>
      </c>
      <c r="E131" s="33">
        <v>84.307353273079329</v>
      </c>
      <c r="F131" s="33">
        <v>80.312292401920402</v>
      </c>
      <c r="G131" s="33">
        <v>80.986079703692312</v>
      </c>
      <c r="H131" s="33">
        <v>80.142999348817</v>
      </c>
      <c r="I131" s="33">
        <v>77.605940308923024</v>
      </c>
      <c r="J131" s="29">
        <v>654.61528917073201</v>
      </c>
      <c r="K131" s="186"/>
      <c r="L131" s="39" t="s">
        <v>25</v>
      </c>
      <c r="M131" s="236">
        <f t="shared" si="29"/>
        <v>4.4653299877064825</v>
      </c>
      <c r="N131" s="237">
        <f t="shared" si="29"/>
        <v>0.17928802748626538</v>
      </c>
      <c r="O131" s="236">
        <f t="shared" si="29"/>
        <v>-15.502376597486801</v>
      </c>
      <c r="P131" s="238">
        <f t="shared" si="29"/>
        <v>-13.436671225030494</v>
      </c>
      <c r="Q131" s="236">
        <f t="shared" si="29"/>
        <v>-16.408219987691815</v>
      </c>
      <c r="R131" s="236">
        <f t="shared" si="29"/>
        <v>-18.836209428918764</v>
      </c>
      <c r="S131" s="236">
        <f t="shared" si="29"/>
        <v>-14.791697281499395</v>
      </c>
      <c r="T131" s="236">
        <f t="shared" si="29"/>
        <v>-5.8797301979935384</v>
      </c>
      <c r="U131" s="236">
        <f t="shared" si="29"/>
        <v>-80.210286703428096</v>
      </c>
      <c r="W131" s="39" t="s">
        <v>25</v>
      </c>
      <c r="X131" s="239">
        <f t="shared" si="30"/>
        <v>5.341460418120416E-2</v>
      </c>
      <c r="Y131" s="240">
        <f t="shared" si="30"/>
        <v>2.1847825345062367E-3</v>
      </c>
      <c r="Z131" s="239">
        <f t="shared" si="30"/>
        <v>-0.18110064600443423</v>
      </c>
      <c r="AA131" s="241">
        <f t="shared" si="30"/>
        <v>-0.15937721566834001</v>
      </c>
      <c r="AB131" s="239">
        <f t="shared" si="30"/>
        <v>-0.20430521277586478</v>
      </c>
      <c r="AC131" s="239">
        <f t="shared" si="30"/>
        <v>-0.23258576656427518</v>
      </c>
      <c r="AD131" s="239">
        <f t="shared" si="30"/>
        <v>-0.1845663052504378</v>
      </c>
      <c r="AE131" s="239">
        <f t="shared" si="30"/>
        <v>-7.5763919290048151E-2</v>
      </c>
      <c r="AF131" s="239">
        <f t="shared" si="30"/>
        <v>-0.12253042058494945</v>
      </c>
    </row>
    <row r="132" spans="1:32">
      <c r="A132" s="36" t="s">
        <v>26</v>
      </c>
      <c r="B132" s="21">
        <v>25.934335363039899</v>
      </c>
      <c r="C132" s="87">
        <v>26.134167517468804</v>
      </c>
      <c r="D132" s="87">
        <v>26.388690228179282</v>
      </c>
      <c r="E132" s="87">
        <v>27.132268172215635</v>
      </c>
      <c r="F132" s="87">
        <v>27.167192063671077</v>
      </c>
      <c r="G132" s="87">
        <v>27.348457535813154</v>
      </c>
      <c r="H132" s="87">
        <v>27.495167520044337</v>
      </c>
      <c r="I132" s="88">
        <v>27.232500873441928</v>
      </c>
      <c r="J132" s="23">
        <v>214.83277927387411</v>
      </c>
      <c r="K132" s="186"/>
      <c r="L132" s="36" t="s">
        <v>26</v>
      </c>
      <c r="M132" s="242">
        <f t="shared" si="29"/>
        <v>-7.1594992726743563</v>
      </c>
      <c r="N132" s="188">
        <f t="shared" si="29"/>
        <v>-7.8609487288395421</v>
      </c>
      <c r="O132" s="188">
        <f t="shared" si="29"/>
        <v>-5.3373992547348301</v>
      </c>
      <c r="P132" s="188">
        <f t="shared" si="29"/>
        <v>-6.186805267435858</v>
      </c>
      <c r="Q132" s="188">
        <f t="shared" si="29"/>
        <v>-11.739929364546974</v>
      </c>
      <c r="R132" s="188">
        <f t="shared" si="29"/>
        <v>-6.9075710941988504</v>
      </c>
      <c r="S132" s="188">
        <f t="shared" si="29"/>
        <v>-3.7188950391397881</v>
      </c>
      <c r="T132" s="188">
        <f t="shared" si="29"/>
        <v>-4.1561790293909127</v>
      </c>
      <c r="U132" s="243">
        <f t="shared" si="29"/>
        <v>-53.067227050961122</v>
      </c>
      <c r="W132" s="36" t="s">
        <v>26</v>
      </c>
      <c r="X132" s="199">
        <f t="shared" si="30"/>
        <v>-0.27606257004286511</v>
      </c>
      <c r="Y132" s="192">
        <f t="shared" si="30"/>
        <v>-0.30079200814738277</v>
      </c>
      <c r="Z132" s="192">
        <f t="shared" si="30"/>
        <v>-0.20226086283870445</v>
      </c>
      <c r="AA132" s="192">
        <f t="shared" si="30"/>
        <v>-0.22802388757794148</v>
      </c>
      <c r="AB132" s="192">
        <f t="shared" si="30"/>
        <v>-0.43213628177076202</v>
      </c>
      <c r="AC132" s="192">
        <f t="shared" si="30"/>
        <v>-0.25257625901399733</v>
      </c>
      <c r="AD132" s="192">
        <f t="shared" si="30"/>
        <v>-0.13525631500257873</v>
      </c>
      <c r="AE132" s="192">
        <f t="shared" si="30"/>
        <v>-0.15261833823878296</v>
      </c>
      <c r="AF132" s="233">
        <f t="shared" si="30"/>
        <v>-0.24701643403919155</v>
      </c>
    </row>
    <row r="133" spans="1:32">
      <c r="A133" s="36" t="s">
        <v>27</v>
      </c>
      <c r="B133" s="21">
        <v>4.430880548681932</v>
      </c>
      <c r="C133" s="87">
        <v>4.631863145986002</v>
      </c>
      <c r="D133" s="87">
        <v>5.0414961473390765</v>
      </c>
      <c r="E133" s="87">
        <v>5.0822212240160098</v>
      </c>
      <c r="F133" s="87">
        <v>5.3522517565321728</v>
      </c>
      <c r="G133" s="87">
        <v>5.1548780865825838</v>
      </c>
      <c r="H133" s="87">
        <v>5.1614136768271806</v>
      </c>
      <c r="I133" s="88">
        <v>5.2039979716019618</v>
      </c>
      <c r="J133" s="23">
        <v>40.05900255756692</v>
      </c>
      <c r="K133" s="186"/>
      <c r="L133" s="36" t="s">
        <v>27</v>
      </c>
      <c r="M133" s="242">
        <f t="shared" si="29"/>
        <v>-2.2135839355090923</v>
      </c>
      <c r="N133" s="196">
        <f t="shared" si="29"/>
        <v>-2.5808756651134637</v>
      </c>
      <c r="O133" s="196">
        <f t="shared" si="29"/>
        <v>-2.1342279019941435</v>
      </c>
      <c r="P133" s="196">
        <f t="shared" si="29"/>
        <v>-1.487905453544045</v>
      </c>
      <c r="Q133" s="196">
        <f t="shared" si="29"/>
        <v>-1.4864032736258612</v>
      </c>
      <c r="R133" s="196">
        <f t="shared" si="29"/>
        <v>-0.65528627326366173</v>
      </c>
      <c r="S133" s="196">
        <f t="shared" si="29"/>
        <v>0.96257071680192663</v>
      </c>
      <c r="T133" s="196">
        <f t="shared" si="29"/>
        <v>-1.7948619177612808</v>
      </c>
      <c r="U133" s="243">
        <f t="shared" si="29"/>
        <v>-11.390573704009622</v>
      </c>
      <c r="W133" s="36" t="s">
        <v>27</v>
      </c>
      <c r="X133" s="199">
        <f t="shared" si="30"/>
        <v>-0.49958104516439156</v>
      </c>
      <c r="Y133" s="200">
        <f t="shared" si="30"/>
        <v>-0.55720032819839782</v>
      </c>
      <c r="Z133" s="200">
        <f t="shared" si="30"/>
        <v>-0.4233322489238831</v>
      </c>
      <c r="AA133" s="200">
        <f t="shared" si="30"/>
        <v>-0.29276676239770033</v>
      </c>
      <c r="AB133" s="200">
        <f t="shared" si="30"/>
        <v>-0.27771550017462754</v>
      </c>
      <c r="AC133" s="200">
        <f t="shared" si="30"/>
        <v>-0.12711964517051896</v>
      </c>
      <c r="AD133" s="200">
        <f t="shared" si="30"/>
        <v>0.1864936192042714</v>
      </c>
      <c r="AE133" s="200">
        <f t="shared" si="30"/>
        <v>-0.34490057981493855</v>
      </c>
      <c r="AF133" s="233">
        <f t="shared" si="30"/>
        <v>-0.28434491566885023</v>
      </c>
    </row>
    <row r="134" spans="1:32">
      <c r="A134" s="43" t="s">
        <v>28</v>
      </c>
      <c r="B134" s="21">
        <v>30.36521591172183</v>
      </c>
      <c r="C134" s="124">
        <v>30.766030663454806</v>
      </c>
      <c r="D134" s="124">
        <v>31.430186375518357</v>
      </c>
      <c r="E134" s="124">
        <v>32.214489396231649</v>
      </c>
      <c r="F134" s="124">
        <v>32.51944382020325</v>
      </c>
      <c r="G134" s="124">
        <v>32.503335622395738</v>
      </c>
      <c r="H134" s="124">
        <v>32.656581196871514</v>
      </c>
      <c r="I134" s="124">
        <v>32.436498845043893</v>
      </c>
      <c r="J134" s="22">
        <v>254.89178183144105</v>
      </c>
      <c r="K134" s="186"/>
      <c r="L134" s="43" t="s">
        <v>28</v>
      </c>
      <c r="M134" s="195">
        <f t="shared" si="29"/>
        <v>-9.3730832081834485</v>
      </c>
      <c r="N134" s="238">
        <f t="shared" si="29"/>
        <v>-10.441824393953006</v>
      </c>
      <c r="O134" s="238">
        <f t="shared" si="29"/>
        <v>-7.4716271567289709</v>
      </c>
      <c r="P134" s="238">
        <f t="shared" si="29"/>
        <v>-7.6747107209799061</v>
      </c>
      <c r="Q134" s="238">
        <f t="shared" si="29"/>
        <v>-13.226332638172835</v>
      </c>
      <c r="R134" s="238">
        <f t="shared" si="29"/>
        <v>-7.562857367462513</v>
      </c>
      <c r="S134" s="238">
        <f t="shared" si="29"/>
        <v>-2.7563243223378571</v>
      </c>
      <c r="T134" s="238">
        <f t="shared" si="29"/>
        <v>-5.9510409471521974</v>
      </c>
      <c r="U134" s="65">
        <f t="shared" si="29"/>
        <v>-64.457800754970748</v>
      </c>
      <c r="W134" s="43" t="s">
        <v>28</v>
      </c>
      <c r="X134" s="199">
        <f t="shared" si="30"/>
        <v>-0.30867829938812236</v>
      </c>
      <c r="Y134" s="241">
        <f t="shared" si="30"/>
        <v>-0.33939459100768066</v>
      </c>
      <c r="Z134" s="241">
        <f t="shared" si="30"/>
        <v>-0.2377213761146762</v>
      </c>
      <c r="AA134" s="241">
        <f t="shared" si="30"/>
        <v>-0.23823785088078006</v>
      </c>
      <c r="AB134" s="241">
        <f t="shared" si="30"/>
        <v>-0.40672075178468314</v>
      </c>
      <c r="AC134" s="241">
        <f t="shared" si="30"/>
        <v>-0.23267942266982242</v>
      </c>
      <c r="AD134" s="241">
        <f t="shared" si="30"/>
        <v>-8.4403333763606328E-2</v>
      </c>
      <c r="AE134" s="241">
        <f t="shared" si="30"/>
        <v>-0.183467425864351</v>
      </c>
      <c r="AF134" s="218">
        <f t="shared" si="30"/>
        <v>-0.25288300898455973</v>
      </c>
    </row>
    <row r="135" spans="1:32" ht="14">
      <c r="A135" s="44" t="s">
        <v>29</v>
      </c>
      <c r="B135" s="40">
        <v>113.96276486215977</v>
      </c>
      <c r="C135" s="40">
        <v>112.82821518507568</v>
      </c>
      <c r="D135" s="40">
        <v>117.03107703775943</v>
      </c>
      <c r="E135" s="40">
        <v>116.52184266931097</v>
      </c>
      <c r="F135" s="40">
        <v>112.83173622212365</v>
      </c>
      <c r="G135" s="40">
        <v>113.48941532608805</v>
      </c>
      <c r="H135" s="40">
        <v>112.7995805456885</v>
      </c>
      <c r="I135" s="40">
        <v>110.04243915396691</v>
      </c>
      <c r="J135" s="40">
        <v>909.50707100217301</v>
      </c>
      <c r="K135" s="186"/>
      <c r="L135" s="44" t="s">
        <v>29</v>
      </c>
      <c r="M135" s="236">
        <f t="shared" si="29"/>
        <v>-4.9077532204769483</v>
      </c>
      <c r="N135" s="238">
        <f t="shared" si="29"/>
        <v>-10.262536366466719</v>
      </c>
      <c r="O135" s="236">
        <f t="shared" si="29"/>
        <v>-22.974003754215772</v>
      </c>
      <c r="P135" s="236">
        <f t="shared" si="29"/>
        <v>-21.111381946010397</v>
      </c>
      <c r="Q135" s="236">
        <f t="shared" si="29"/>
        <v>-29.634552625864643</v>
      </c>
      <c r="R135" s="236">
        <f t="shared" si="29"/>
        <v>-26.399066796381277</v>
      </c>
      <c r="S135" s="236">
        <f t="shared" si="29"/>
        <v>-17.548021603837242</v>
      </c>
      <c r="T135" s="236">
        <f t="shared" si="29"/>
        <v>-11.830771145145732</v>
      </c>
      <c r="U135" s="236">
        <f t="shared" si="29"/>
        <v>-144.66808745839865</v>
      </c>
      <c r="W135" s="44" t="s">
        <v>29</v>
      </c>
      <c r="X135" s="239">
        <f t="shared" si="30"/>
        <v>-4.3064532756931381E-2</v>
      </c>
      <c r="Y135" s="241">
        <f t="shared" si="30"/>
        <v>-9.0957180787028816E-2</v>
      </c>
      <c r="Z135" s="239">
        <f t="shared" si="30"/>
        <v>-0.19630686425968152</v>
      </c>
      <c r="AA135" s="239">
        <f t="shared" si="30"/>
        <v>-0.18117960943961817</v>
      </c>
      <c r="AB135" s="239">
        <f t="shared" si="30"/>
        <v>-0.26264377043286163</v>
      </c>
      <c r="AC135" s="239">
        <f t="shared" si="30"/>
        <v>-0.2326125896457312</v>
      </c>
      <c r="AD135" s="239">
        <f t="shared" si="30"/>
        <v>-0.15556814590041465</v>
      </c>
      <c r="AE135" s="239">
        <f t="shared" si="30"/>
        <v>-0.10751098608958129</v>
      </c>
      <c r="AF135" s="239">
        <f t="shared" si="30"/>
        <v>-0.15906208106660558</v>
      </c>
    </row>
    <row r="136" spans="1:32">
      <c r="A136" s="129" t="s">
        <v>50</v>
      </c>
      <c r="B136" s="21">
        <v>0.3</v>
      </c>
      <c r="C136" s="21">
        <v>0.3</v>
      </c>
      <c r="D136" s="21">
        <v>0.3</v>
      </c>
      <c r="E136" s="21">
        <v>0.3</v>
      </c>
      <c r="F136" s="21">
        <v>0.3</v>
      </c>
      <c r="G136" s="21">
        <v>0.3</v>
      </c>
      <c r="H136" s="21">
        <v>0.3</v>
      </c>
      <c r="I136" s="21">
        <v>0.3</v>
      </c>
      <c r="J136" s="21">
        <v>2.4</v>
      </c>
      <c r="K136" s="244"/>
      <c r="L136" s="129" t="s">
        <v>50</v>
      </c>
      <c r="M136" s="245">
        <f t="shared" si="29"/>
        <v>-0.3</v>
      </c>
      <c r="N136" s="246">
        <f t="shared" si="29"/>
        <v>-0.3</v>
      </c>
      <c r="O136" s="246">
        <f t="shared" si="29"/>
        <v>-0.25415062552077416</v>
      </c>
      <c r="P136" s="246">
        <f t="shared" si="29"/>
        <v>-0.26535329361668319</v>
      </c>
      <c r="Q136" s="246">
        <f t="shared" si="29"/>
        <v>-0.26507393088712633</v>
      </c>
      <c r="R136" s="246">
        <f t="shared" si="29"/>
        <v>-0.22229880512603128</v>
      </c>
      <c r="S136" s="246">
        <f t="shared" si="29"/>
        <v>-0.21219071672268469</v>
      </c>
      <c r="T136" s="246">
        <f t="shared" si="29"/>
        <v>-0.27064744694459431</v>
      </c>
      <c r="U136" s="247">
        <f t="shared" si="29"/>
        <v>-2.0897148188178942</v>
      </c>
      <c r="V136" s="137"/>
      <c r="W136" s="129" t="s">
        <v>50</v>
      </c>
      <c r="X136" s="248">
        <f t="shared" si="30"/>
        <v>-1</v>
      </c>
      <c r="Y136" s="249">
        <f t="shared" si="30"/>
        <v>-1</v>
      </c>
      <c r="Z136" s="249">
        <f t="shared" si="30"/>
        <v>-0.84716875173591388</v>
      </c>
      <c r="AA136" s="249">
        <f t="shared" si="30"/>
        <v>-0.88451097872227735</v>
      </c>
      <c r="AB136" s="249">
        <f t="shared" si="30"/>
        <v>-0.88357976962375451</v>
      </c>
      <c r="AC136" s="249">
        <f t="shared" si="30"/>
        <v>-0.74099601708677099</v>
      </c>
      <c r="AD136" s="249">
        <f t="shared" si="30"/>
        <v>-0.70730238907561571</v>
      </c>
      <c r="AE136" s="249">
        <f t="shared" si="30"/>
        <v>-0.90215815648198106</v>
      </c>
      <c r="AF136" s="250">
        <f t="shared" si="30"/>
        <v>-0.8707145078407893</v>
      </c>
    </row>
    <row r="137" spans="1:32">
      <c r="A137" s="47" t="s">
        <v>31</v>
      </c>
      <c r="B137" s="73">
        <v>298.48731812816919</v>
      </c>
      <c r="C137" s="73">
        <v>291.98101566730799</v>
      </c>
      <c r="D137" s="73">
        <v>288.99678584765559</v>
      </c>
      <c r="E137" s="73">
        <v>291.52728722450291</v>
      </c>
      <c r="F137" s="73">
        <v>288.05315807840475</v>
      </c>
      <c r="G137" s="73">
        <v>281.81239274419261</v>
      </c>
      <c r="H137" s="73">
        <v>281.94859554455064</v>
      </c>
      <c r="I137" s="73">
        <v>279.65987590695147</v>
      </c>
      <c r="J137" s="73">
        <v>2302.4664291417353</v>
      </c>
      <c r="K137" s="186"/>
      <c r="L137" s="47" t="s">
        <v>31</v>
      </c>
      <c r="M137" s="251">
        <f t="shared" si="29"/>
        <v>-45.633700635879563</v>
      </c>
      <c r="N137" s="251">
        <f t="shared" si="29"/>
        <v>-51.087016392349142</v>
      </c>
      <c r="O137" s="251">
        <f t="shared" si="29"/>
        <v>-52.267725671628341</v>
      </c>
      <c r="P137" s="251">
        <f t="shared" si="29"/>
        <v>-57.000439763270634</v>
      </c>
      <c r="Q137" s="251">
        <f t="shared" si="29"/>
        <v>-79.633343235731672</v>
      </c>
      <c r="R137" s="251">
        <f t="shared" si="29"/>
        <v>-56.645700867768483</v>
      </c>
      <c r="S137" s="251">
        <f t="shared" si="29"/>
        <v>-54.533181931768581</v>
      </c>
      <c r="T137" s="251">
        <f t="shared" si="29"/>
        <v>-38.283382162406411</v>
      </c>
      <c r="U137" s="251">
        <f t="shared" si="29"/>
        <v>-435.08449066080311</v>
      </c>
      <c r="W137" s="47" t="s">
        <v>31</v>
      </c>
      <c r="X137" s="252">
        <f t="shared" si="30"/>
        <v>-0.15288321434240851</v>
      </c>
      <c r="Y137" s="252">
        <f t="shared" si="30"/>
        <v>-0.17496691103561074</v>
      </c>
      <c r="Z137" s="252">
        <f t="shared" si="30"/>
        <v>-0.18085919370460138</v>
      </c>
      <c r="AA137" s="252">
        <f t="shared" si="30"/>
        <v>-0.19552351447422153</v>
      </c>
      <c r="AB137" s="252">
        <f t="shared" si="30"/>
        <v>-0.27645363712366033</v>
      </c>
      <c r="AC137" s="252">
        <f t="shared" si="30"/>
        <v>-0.20100500306665736</v>
      </c>
      <c r="AD137" s="252">
        <f t="shared" si="30"/>
        <v>-0.19341533454509371</v>
      </c>
      <c r="AE137" s="252">
        <f t="shared" si="30"/>
        <v>-0.13689265232722936</v>
      </c>
      <c r="AF137" s="252">
        <f t="shared" si="30"/>
        <v>-0.18896453175344871</v>
      </c>
    </row>
    <row r="138" spans="1:32">
      <c r="A138" s="49" t="s">
        <v>32</v>
      </c>
      <c r="B138" s="21">
        <v>0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8">
        <v>0</v>
      </c>
      <c r="J138" s="23">
        <v>0</v>
      </c>
      <c r="K138" s="186"/>
      <c r="L138" s="49" t="s">
        <v>32</v>
      </c>
      <c r="M138" s="144"/>
      <c r="N138" s="144"/>
      <c r="O138" s="145"/>
      <c r="P138" s="144"/>
      <c r="Q138" s="144"/>
      <c r="R138" s="144"/>
      <c r="S138" s="144"/>
      <c r="T138" s="144"/>
      <c r="U138" s="51"/>
      <c r="W138" s="49" t="s">
        <v>32</v>
      </c>
      <c r="X138" s="253"/>
      <c r="Y138" s="253"/>
      <c r="Z138" s="254"/>
      <c r="AA138" s="253"/>
      <c r="AB138" s="253"/>
      <c r="AC138" s="253"/>
      <c r="AD138" s="253"/>
      <c r="AE138" s="253"/>
      <c r="AF138" s="255"/>
    </row>
    <row r="139" spans="1:32">
      <c r="A139" s="36" t="s">
        <v>33</v>
      </c>
      <c r="B139" s="18">
        <v>37.638866891249734</v>
      </c>
      <c r="C139" s="80">
        <v>37.638866891556283</v>
      </c>
      <c r="D139" s="80">
        <v>37.638866891859777</v>
      </c>
      <c r="E139" s="80">
        <v>37.63886689216023</v>
      </c>
      <c r="F139" s="80">
        <v>37.638866892457685</v>
      </c>
      <c r="G139" s="80">
        <v>37.638866892752155</v>
      </c>
      <c r="H139" s="80">
        <v>37.638866893043684</v>
      </c>
      <c r="I139" s="81">
        <v>37.638866893332292</v>
      </c>
      <c r="J139" s="23">
        <v>301.11093513841183</v>
      </c>
      <c r="K139" s="186"/>
      <c r="L139" s="36" t="s">
        <v>33</v>
      </c>
      <c r="M139" s="65">
        <f t="shared" ref="M139:U144" si="31">B39-B139</f>
        <v>8.5257145081419523</v>
      </c>
      <c r="N139" s="196">
        <f t="shared" si="31"/>
        <v>9.1850652783966353</v>
      </c>
      <c r="O139" s="196">
        <f t="shared" si="31"/>
        <v>8.702349024740883</v>
      </c>
      <c r="P139" s="196">
        <f t="shared" si="31"/>
        <v>25.688222714237874</v>
      </c>
      <c r="Q139" s="196">
        <f t="shared" si="31"/>
        <v>28.399490440314182</v>
      </c>
      <c r="R139" s="196">
        <f t="shared" si="31"/>
        <v>9.4572134205045657</v>
      </c>
      <c r="S139" s="196">
        <f t="shared" si="31"/>
        <v>27.460631676605033</v>
      </c>
      <c r="T139" s="256">
        <f t="shared" si="31"/>
        <v>17.638176762647461</v>
      </c>
      <c r="U139" s="257">
        <f t="shared" si="31"/>
        <v>135.05686382558855</v>
      </c>
      <c r="W139" s="36" t="s">
        <v>33</v>
      </c>
      <c r="X139" s="218">
        <f t="shared" si="30"/>
        <v>0.22651358057019527</v>
      </c>
      <c r="Y139" s="200">
        <f t="shared" si="30"/>
        <v>0.24403139724849601</v>
      </c>
      <c r="Z139" s="200">
        <f t="shared" si="30"/>
        <v>0.23120645607487603</v>
      </c>
      <c r="AA139" s="200">
        <f t="shared" si="30"/>
        <v>0.68249192484560295</v>
      </c>
      <c r="AB139" s="200">
        <f t="shared" si="30"/>
        <v>0.75452564822043178</v>
      </c>
      <c r="AC139" s="200">
        <f t="shared" si="30"/>
        <v>0.25126190561081085</v>
      </c>
      <c r="AD139" s="200">
        <f t="shared" si="30"/>
        <v>0.72958178455898826</v>
      </c>
      <c r="AE139" s="258">
        <f t="shared" si="30"/>
        <v>0.46861604023929998</v>
      </c>
      <c r="AF139" s="233">
        <f t="shared" si="30"/>
        <v>0.44852859217320318</v>
      </c>
    </row>
    <row r="140" spans="1:32">
      <c r="A140" s="36" t="s">
        <v>34</v>
      </c>
      <c r="B140" s="21">
        <v>31.414614487433379</v>
      </c>
      <c r="C140" s="87">
        <v>31.437462461159406</v>
      </c>
      <c r="D140" s="87">
        <v>31.438940804425165</v>
      </c>
      <c r="E140" s="87">
        <v>31.438940804425165</v>
      </c>
      <c r="F140" s="87">
        <v>31.438940804425165</v>
      </c>
      <c r="G140" s="87">
        <v>31.438940804425165</v>
      </c>
      <c r="H140" s="87">
        <v>31.438940804425165</v>
      </c>
      <c r="I140" s="88">
        <v>31.438940804425165</v>
      </c>
      <c r="J140" s="23">
        <v>251.48572177514379</v>
      </c>
      <c r="K140" s="186"/>
      <c r="L140" s="36" t="s">
        <v>34</v>
      </c>
      <c r="M140" s="195">
        <f t="shared" si="31"/>
        <v>-7.1544907413266294</v>
      </c>
      <c r="N140" s="196">
        <f t="shared" si="31"/>
        <v>-5.1598501159771004</v>
      </c>
      <c r="O140" s="196">
        <f t="shared" si="31"/>
        <v>-4.9673105546840546</v>
      </c>
      <c r="P140" s="196">
        <f t="shared" si="31"/>
        <v>4.6449172201328324</v>
      </c>
      <c r="Q140" s="196">
        <f t="shared" si="31"/>
        <v>12.991932221871899</v>
      </c>
      <c r="R140" s="196">
        <f t="shared" si="31"/>
        <v>-0.74547022727432477</v>
      </c>
      <c r="S140" s="196">
        <f t="shared" si="31"/>
        <v>-7.5633725161844119</v>
      </c>
      <c r="T140" s="256">
        <f t="shared" si="31"/>
        <v>1.730312165574837</v>
      </c>
      <c r="U140" s="257">
        <f t="shared" si="31"/>
        <v>-6.2233325478669883</v>
      </c>
      <c r="W140" s="36" t="s">
        <v>34</v>
      </c>
      <c r="X140" s="199">
        <f t="shared" si="30"/>
        <v>-0.22774402481331107</v>
      </c>
      <c r="Y140" s="200">
        <f t="shared" si="30"/>
        <v>-0.16413061716899166</v>
      </c>
      <c r="Z140" s="200">
        <f t="shared" si="30"/>
        <v>-0.15799866113761962</v>
      </c>
      <c r="AA140" s="200">
        <f t="shared" si="30"/>
        <v>0.14774407474564286</v>
      </c>
      <c r="AB140" s="200">
        <f t="shared" si="30"/>
        <v>0.41324331830044442</v>
      </c>
      <c r="AC140" s="200">
        <f t="shared" si="30"/>
        <v>-2.3711683924459586E-2</v>
      </c>
      <c r="AD140" s="200">
        <f t="shared" si="30"/>
        <v>-0.24057338837318065</v>
      </c>
      <c r="AE140" s="258">
        <f t="shared" si="30"/>
        <v>5.5037228395788965E-2</v>
      </c>
      <c r="AF140" s="233">
        <f t="shared" si="30"/>
        <v>-2.4746265926903557E-2</v>
      </c>
    </row>
    <row r="141" spans="1:32">
      <c r="A141" s="36" t="s">
        <v>35</v>
      </c>
      <c r="B141" s="21">
        <v>12.092033881252556</v>
      </c>
      <c r="C141" s="87">
        <v>11.926697077839757</v>
      </c>
      <c r="D141" s="87">
        <v>11.837994858808507</v>
      </c>
      <c r="E141" s="87">
        <v>11.611184306555</v>
      </c>
      <c r="F141" s="87">
        <v>11.438713345554323</v>
      </c>
      <c r="G141" s="87">
        <v>11.271236244767092</v>
      </c>
      <c r="H141" s="87">
        <v>11.101618421242325</v>
      </c>
      <c r="I141" s="88">
        <v>10.698243845257666</v>
      </c>
      <c r="J141" s="23">
        <v>91.977721981277242</v>
      </c>
      <c r="K141" s="186"/>
      <c r="L141" s="36" t="s">
        <v>35</v>
      </c>
      <c r="M141" s="195">
        <f t="shared" si="31"/>
        <v>-1.6795578398351392</v>
      </c>
      <c r="N141" s="196">
        <f t="shared" si="31"/>
        <v>-4.1787912289617983</v>
      </c>
      <c r="O141" s="196">
        <f t="shared" si="31"/>
        <v>-6.2467712401813857</v>
      </c>
      <c r="P141" s="196">
        <f t="shared" si="31"/>
        <v>-6.1127053031637821</v>
      </c>
      <c r="Q141" s="196">
        <f t="shared" si="31"/>
        <v>-5.1720738040742962</v>
      </c>
      <c r="R141" s="196">
        <f t="shared" si="31"/>
        <v>-3.9417870636792314</v>
      </c>
      <c r="S141" s="196">
        <f t="shared" si="31"/>
        <v>-7.8510765934488891</v>
      </c>
      <c r="T141" s="256">
        <f t="shared" si="31"/>
        <v>-7.046137745257667</v>
      </c>
      <c r="U141" s="257">
        <f t="shared" si="31"/>
        <v>-42.228900818602206</v>
      </c>
      <c r="W141" s="36" t="s">
        <v>35</v>
      </c>
      <c r="X141" s="199">
        <f t="shared" si="30"/>
        <v>-0.13889787742317852</v>
      </c>
      <c r="Y141" s="200">
        <f t="shared" si="30"/>
        <v>-0.35037288208871731</v>
      </c>
      <c r="Z141" s="200">
        <f t="shared" si="30"/>
        <v>-0.52768828798174716</v>
      </c>
      <c r="AA141" s="200">
        <f t="shared" ref="AA141:AF144" si="32">P141/E141</f>
        <v>-0.52644976961677403</v>
      </c>
      <c r="AB141" s="200">
        <f t="shared" si="32"/>
        <v>-0.45215520730611125</v>
      </c>
      <c r="AC141" s="200">
        <f t="shared" si="32"/>
        <v>-0.3497209159739943</v>
      </c>
      <c r="AD141" s="200">
        <f t="shared" si="32"/>
        <v>-0.70720108506218282</v>
      </c>
      <c r="AE141" s="258">
        <f t="shared" si="32"/>
        <v>-0.65862564428096204</v>
      </c>
      <c r="AF141" s="233">
        <f t="shared" si="32"/>
        <v>-0.45912096874065023</v>
      </c>
    </row>
    <row r="142" spans="1:32">
      <c r="A142" s="54" t="s">
        <v>36</v>
      </c>
      <c r="B142" s="21">
        <v>5.381016841689088</v>
      </c>
      <c r="C142" s="112">
        <v>5.381016841689088</v>
      </c>
      <c r="D142" s="112">
        <v>5.381016841689088</v>
      </c>
      <c r="E142" s="112">
        <v>5.381016841689088</v>
      </c>
      <c r="F142" s="112">
        <v>5.381016841689088</v>
      </c>
      <c r="G142" s="112">
        <v>5.381016841689088</v>
      </c>
      <c r="H142" s="112">
        <v>5.381016841689088</v>
      </c>
      <c r="I142" s="153">
        <v>5.381016841689088</v>
      </c>
      <c r="J142" s="23">
        <v>43.048134733512704</v>
      </c>
      <c r="K142" s="186"/>
      <c r="L142" s="54" t="s">
        <v>36</v>
      </c>
      <c r="M142" s="195">
        <f t="shared" si="31"/>
        <v>-8.0717235119801778E-2</v>
      </c>
      <c r="N142" s="226">
        <f t="shared" si="31"/>
        <v>5.5123946830564208E-3</v>
      </c>
      <c r="O142" s="226">
        <f t="shared" si="31"/>
        <v>2.1840608257416578</v>
      </c>
      <c r="P142" s="226">
        <f t="shared" si="31"/>
        <v>2.0636948043629912</v>
      </c>
      <c r="Q142" s="226">
        <f t="shared" si="31"/>
        <v>2.0163259858325713</v>
      </c>
      <c r="R142" s="226">
        <f t="shared" si="31"/>
        <v>1.7704098240316117</v>
      </c>
      <c r="S142" s="226">
        <f t="shared" si="31"/>
        <v>1.8186527213196992</v>
      </c>
      <c r="T142" s="259">
        <f t="shared" si="31"/>
        <v>1.8529431583109117</v>
      </c>
      <c r="U142" s="260">
        <f t="shared" si="31"/>
        <v>11.6308824791627</v>
      </c>
      <c r="W142" s="54" t="s">
        <v>36</v>
      </c>
      <c r="X142" s="199">
        <f t="shared" ref="X142:Z144" si="33">M142/B142</f>
        <v>-1.5000368423761489E-2</v>
      </c>
      <c r="Y142" s="229">
        <f t="shared" si="33"/>
        <v>1.0244150585721069E-3</v>
      </c>
      <c r="Z142" s="229">
        <f t="shared" si="33"/>
        <v>0.40588254785244021</v>
      </c>
      <c r="AA142" s="229">
        <f t="shared" si="32"/>
        <v>0.38351390918806388</v>
      </c>
      <c r="AB142" s="229">
        <f t="shared" si="32"/>
        <v>0.37471095987122977</v>
      </c>
      <c r="AC142" s="229">
        <f t="shared" si="32"/>
        <v>0.32901027373032427</v>
      </c>
      <c r="AD142" s="229">
        <f t="shared" si="32"/>
        <v>0.33797566051639205</v>
      </c>
      <c r="AE142" s="261">
        <f t="shared" si="32"/>
        <v>0.34434814326455021</v>
      </c>
      <c r="AF142" s="262">
        <f t="shared" si="32"/>
        <v>0.27018319263222645</v>
      </c>
    </row>
    <row r="143" spans="1:32" ht="14">
      <c r="A143" s="56" t="s">
        <v>37</v>
      </c>
      <c r="B143" s="57">
        <v>86.526532101624753</v>
      </c>
      <c r="C143" s="57">
        <v>86.38404327224454</v>
      </c>
      <c r="D143" s="158">
        <v>86.296819396782539</v>
      </c>
      <c r="E143" s="57">
        <v>86.070008844829488</v>
      </c>
      <c r="F143" s="57">
        <v>85.897537884126265</v>
      </c>
      <c r="G143" s="57">
        <v>85.730060783633505</v>
      </c>
      <c r="H143" s="57">
        <v>85.560442960400252</v>
      </c>
      <c r="I143" s="57">
        <v>85.157068384704218</v>
      </c>
      <c r="J143" s="57">
        <v>687.62251362834547</v>
      </c>
      <c r="K143" s="186"/>
      <c r="L143" s="56" t="s">
        <v>37</v>
      </c>
      <c r="M143" s="51">
        <f t="shared" si="31"/>
        <v>-0.38905130813961364</v>
      </c>
      <c r="N143" s="58">
        <f t="shared" si="31"/>
        <v>-0.14806367185920521</v>
      </c>
      <c r="O143" s="158">
        <f t="shared" si="31"/>
        <v>-0.32767194438289948</v>
      </c>
      <c r="P143" s="57">
        <f t="shared" si="31"/>
        <v>26.284129435569909</v>
      </c>
      <c r="Q143" s="57">
        <f t="shared" si="31"/>
        <v>38.235674843944352</v>
      </c>
      <c r="R143" s="57">
        <f t="shared" si="31"/>
        <v>6.5403659535826222</v>
      </c>
      <c r="S143" s="57">
        <f t="shared" si="31"/>
        <v>13.864835288291445</v>
      </c>
      <c r="T143" s="57">
        <f t="shared" si="31"/>
        <v>14.175294341275531</v>
      </c>
      <c r="U143" s="58">
        <f t="shared" si="31"/>
        <v>98.235512938282227</v>
      </c>
      <c r="W143" s="56" t="s">
        <v>37</v>
      </c>
      <c r="X143" s="255">
        <f t="shared" si="33"/>
        <v>-4.4963238291195569E-3</v>
      </c>
      <c r="Y143" s="263">
        <f t="shared" si="33"/>
        <v>-1.7140164577915575E-3</v>
      </c>
      <c r="Z143" s="264">
        <f t="shared" si="33"/>
        <v>-3.7970338498375328E-3</v>
      </c>
      <c r="AA143" s="265">
        <f t="shared" si="32"/>
        <v>0.30538081485452157</v>
      </c>
      <c r="AB143" s="265">
        <f t="shared" si="32"/>
        <v>0.44513120848147436</v>
      </c>
      <c r="AC143" s="265">
        <f t="shared" si="32"/>
        <v>7.6290228815879088E-2</v>
      </c>
      <c r="AD143" s="265">
        <f t="shared" si="32"/>
        <v>0.16204725932413039</v>
      </c>
      <c r="AE143" s="265">
        <f t="shared" si="32"/>
        <v>0.16646057233014935</v>
      </c>
      <c r="AF143" s="263">
        <f t="shared" si="32"/>
        <v>0.14286256047657239</v>
      </c>
    </row>
    <row r="144" spans="1:32" ht="28">
      <c r="A144" s="56" t="s">
        <v>57</v>
      </c>
      <c r="B144" s="51">
        <v>385.01385022979395</v>
      </c>
      <c r="C144" s="51">
        <v>378.36505893955251</v>
      </c>
      <c r="D144" s="51">
        <v>375.29360524443814</v>
      </c>
      <c r="E144" s="51">
        <v>377.5972960693324</v>
      </c>
      <c r="F144" s="51">
        <v>373.95069596253103</v>
      </c>
      <c r="G144" s="51">
        <v>367.54245352782613</v>
      </c>
      <c r="H144" s="51">
        <v>367.50903850495092</v>
      </c>
      <c r="I144" s="51">
        <v>364.81694429165566</v>
      </c>
      <c r="J144" s="51">
        <v>2990.0889427700808</v>
      </c>
      <c r="K144" s="186"/>
      <c r="L144" s="56" t="s">
        <v>38</v>
      </c>
      <c r="M144" s="51">
        <f t="shared" si="31"/>
        <v>-46.022751944019149</v>
      </c>
      <c r="N144" s="51">
        <f t="shared" si="31"/>
        <v>-51.235080064208319</v>
      </c>
      <c r="O144" s="51">
        <f t="shared" si="31"/>
        <v>-52.595397616011269</v>
      </c>
      <c r="P144" s="51">
        <f t="shared" si="31"/>
        <v>-30.716310327700739</v>
      </c>
      <c r="Q144" s="51">
        <f t="shared" si="31"/>
        <v>-41.397668391787363</v>
      </c>
      <c r="R144" s="51">
        <f t="shared" si="31"/>
        <v>-50.105334914185903</v>
      </c>
      <c r="S144" s="51">
        <f t="shared" si="31"/>
        <v>-40.66834664347715</v>
      </c>
      <c r="T144" s="51">
        <f t="shared" si="31"/>
        <v>-24.10808782113088</v>
      </c>
      <c r="U144" s="51">
        <f t="shared" si="31"/>
        <v>-336.84897772252089</v>
      </c>
      <c r="W144" s="56" t="s">
        <v>38</v>
      </c>
      <c r="X144" s="255">
        <f t="shared" si="33"/>
        <v>-0.11953531520113019</v>
      </c>
      <c r="Y144" s="255">
        <f t="shared" si="33"/>
        <v>-0.13541176399270424</v>
      </c>
      <c r="Z144" s="255">
        <f t="shared" si="33"/>
        <v>-0.14014466775087886</v>
      </c>
      <c r="AA144" s="255">
        <f t="shared" si="32"/>
        <v>-8.1346743335950086E-2</v>
      </c>
      <c r="AB144" s="255">
        <f t="shared" si="32"/>
        <v>-0.11070354685457066</v>
      </c>
      <c r="AC144" s="255">
        <f t="shared" si="32"/>
        <v>-0.13632529911375937</v>
      </c>
      <c r="AD144" s="255">
        <f t="shared" si="32"/>
        <v>-0.11065944611571583</v>
      </c>
      <c r="AE144" s="255">
        <f t="shared" si="32"/>
        <v>-6.6082697633302601E-2</v>
      </c>
      <c r="AF144" s="255">
        <f t="shared" si="32"/>
        <v>-0.11265516985272583</v>
      </c>
    </row>
    <row r="145" spans="1:21">
      <c r="B145" s="59">
        <v>0</v>
      </c>
      <c r="C145" s="59">
        <v>0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52"/>
      <c r="L145" s="52"/>
      <c r="M145" s="59"/>
      <c r="N145" s="52"/>
      <c r="O145" s="52"/>
      <c r="P145" s="52"/>
      <c r="Q145" s="52"/>
      <c r="R145" s="52"/>
      <c r="S145" s="52"/>
      <c r="T145" s="52"/>
      <c r="U145" s="52"/>
    </row>
    <row r="146" spans="1:21">
      <c r="B146" s="59"/>
      <c r="C146" s="52"/>
      <c r="D146" s="74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</row>
    <row r="147" spans="1:21">
      <c r="B147" s="59"/>
      <c r="C147" s="52"/>
      <c r="D147" s="74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>
      <c r="A148" s="3" t="s">
        <v>58</v>
      </c>
      <c r="B148" s="59"/>
      <c r="C148" s="52"/>
      <c r="D148" s="74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1:21">
      <c r="A149" s="2" t="s">
        <v>59</v>
      </c>
      <c r="B149" s="59"/>
      <c r="C149" s="52"/>
      <c r="D149" s="74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1:21">
      <c r="A150" s="11"/>
      <c r="B150" s="182"/>
      <c r="C150" s="183"/>
      <c r="D150" s="184"/>
      <c r="E150" s="183"/>
      <c r="F150" s="183"/>
      <c r="G150" s="183"/>
      <c r="H150" s="183"/>
      <c r="I150" s="183"/>
      <c r="J150" s="185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1:21">
      <c r="A151" s="12"/>
      <c r="B151" s="544" t="s">
        <v>54</v>
      </c>
      <c r="C151" s="545"/>
      <c r="D151" s="545"/>
      <c r="E151" s="545"/>
      <c r="F151" s="545"/>
      <c r="G151" s="545"/>
      <c r="H151" s="545"/>
      <c r="I151" s="545"/>
      <c r="J151" s="546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1:21" ht="14">
      <c r="A152" s="13" t="s">
        <v>5</v>
      </c>
      <c r="B152" s="266">
        <v>2014</v>
      </c>
      <c r="C152" s="15">
        <v>2015</v>
      </c>
      <c r="D152" s="15">
        <v>2016</v>
      </c>
      <c r="E152" s="77">
        <v>2017</v>
      </c>
      <c r="F152" s="15">
        <v>2018</v>
      </c>
      <c r="G152" s="77">
        <v>2019</v>
      </c>
      <c r="H152" s="15">
        <v>2020</v>
      </c>
      <c r="I152" s="78">
        <v>2021</v>
      </c>
      <c r="J152" s="79" t="s">
        <v>4</v>
      </c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1:21">
      <c r="A153" s="17" t="s">
        <v>6</v>
      </c>
      <c r="B153" s="18">
        <v>13.812222201501326</v>
      </c>
      <c r="C153" s="80">
        <v>13.310140291023234</v>
      </c>
      <c r="D153" s="80">
        <v>11.943701374251241</v>
      </c>
      <c r="E153" s="80">
        <v>11.396600453932834</v>
      </c>
      <c r="F153" s="80">
        <v>12.784905688805805</v>
      </c>
      <c r="G153" s="80">
        <v>11.130853747008178</v>
      </c>
      <c r="H153" s="80">
        <v>10.327685816030868</v>
      </c>
      <c r="I153" s="81">
        <v>12.067262950194097</v>
      </c>
      <c r="J153" s="20">
        <v>96.773372522747579</v>
      </c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1:21">
      <c r="A154" s="17" t="s">
        <v>7</v>
      </c>
      <c r="B154" s="21">
        <v>6.5994471616505956</v>
      </c>
      <c r="C154" s="87">
        <v>6.9467798738310798</v>
      </c>
      <c r="D154" s="87">
        <v>7.1382842276772074</v>
      </c>
      <c r="E154" s="87">
        <v>7.8223200587800052</v>
      </c>
      <c r="F154" s="87">
        <v>7.1347317602947173</v>
      </c>
      <c r="G154" s="87">
        <v>7.3072361772813101</v>
      </c>
      <c r="H154" s="87">
        <v>7.3603814369296403</v>
      </c>
      <c r="I154" s="88">
        <v>7.4866928238874602</v>
      </c>
      <c r="J154" s="23">
        <v>57.795873520332016</v>
      </c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1:21">
      <c r="A155" s="17" t="s">
        <v>8</v>
      </c>
      <c r="B155" s="21">
        <v>7.826123420786427</v>
      </c>
      <c r="C155" s="87">
        <v>7.8380930443771435</v>
      </c>
      <c r="D155" s="87">
        <v>7.8484738350575762</v>
      </c>
      <c r="E155" s="87">
        <v>7.8655497932189853</v>
      </c>
      <c r="F155" s="87">
        <v>7.8754859969236204</v>
      </c>
      <c r="G155" s="87">
        <v>7.8759094736962094</v>
      </c>
      <c r="H155" s="87">
        <v>7.8783228427027581</v>
      </c>
      <c r="I155" s="88">
        <v>7.9393516489579241</v>
      </c>
      <c r="J155" s="23">
        <v>62.947310055720642</v>
      </c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1:21">
      <c r="A156" s="17" t="s">
        <v>9</v>
      </c>
      <c r="B156" s="21">
        <v>2.2657634509802915</v>
      </c>
      <c r="C156" s="87">
        <v>2.3664629960013515</v>
      </c>
      <c r="D156" s="87">
        <v>2.163769615551502</v>
      </c>
      <c r="E156" s="87">
        <v>3.1428076245539067</v>
      </c>
      <c r="F156" s="87">
        <v>2.8013326015098516</v>
      </c>
      <c r="G156" s="87">
        <v>2.8579974781389987</v>
      </c>
      <c r="H156" s="87">
        <v>2.7021497420345177</v>
      </c>
      <c r="I156" s="88">
        <v>3.1358749956372898</v>
      </c>
      <c r="J156" s="23">
        <v>21.436158504407711</v>
      </c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1:21">
      <c r="A157" s="17" t="s">
        <v>10</v>
      </c>
      <c r="B157" s="21">
        <v>22.426094781956106</v>
      </c>
      <c r="C157" s="87">
        <v>21.453579496109725</v>
      </c>
      <c r="D157" s="87">
        <v>16.043840065762485</v>
      </c>
      <c r="E157" s="87">
        <v>13.159856363859241</v>
      </c>
      <c r="F157" s="87">
        <v>12.1456106221427</v>
      </c>
      <c r="G157" s="87">
        <v>11.934258500295723</v>
      </c>
      <c r="H157" s="87">
        <v>15.611724472445996</v>
      </c>
      <c r="I157" s="88">
        <v>15.069855306663513</v>
      </c>
      <c r="J157" s="23">
        <v>127.84481960923549</v>
      </c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21">
      <c r="A158" s="24" t="s">
        <v>11</v>
      </c>
      <c r="B158" s="25">
        <v>7.0366280005999435</v>
      </c>
      <c r="C158" s="94">
        <v>6.7355686363046452</v>
      </c>
      <c r="D158" s="94">
        <v>5.2484999195343134</v>
      </c>
      <c r="E158" s="94">
        <v>4.9573919647355043</v>
      </c>
      <c r="F158" s="94">
        <v>5.9858115513116896</v>
      </c>
      <c r="G158" s="94">
        <v>5.6819282012883656</v>
      </c>
      <c r="H158" s="94">
        <v>5.5659988580475144</v>
      </c>
      <c r="I158" s="95">
        <v>4.9856883828342076</v>
      </c>
      <c r="J158" s="27">
        <v>46.197515514656182</v>
      </c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21">
      <c r="A159" s="24" t="s">
        <v>12</v>
      </c>
      <c r="B159" s="25">
        <v>7.5876653482525604</v>
      </c>
      <c r="C159" s="101">
        <v>6.0407154894858621</v>
      </c>
      <c r="D159" s="101">
        <v>4.1958290866163939</v>
      </c>
      <c r="E159" s="101">
        <v>3.7968665057909212</v>
      </c>
      <c r="F159" s="101">
        <v>1.8755542860776628</v>
      </c>
      <c r="G159" s="101">
        <v>2.1720915001065526</v>
      </c>
      <c r="H159" s="101">
        <v>4.7345777786266678</v>
      </c>
      <c r="I159" s="102">
        <v>4.527005051613461</v>
      </c>
      <c r="J159" s="27">
        <v>34.930305046570084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1">
      <c r="A160" s="28" t="s">
        <v>13</v>
      </c>
      <c r="B160" s="29">
        <v>52.929651016874743</v>
      </c>
      <c r="C160" s="29">
        <v>51.915055701342538</v>
      </c>
      <c r="D160" s="33">
        <v>45.13806911830001</v>
      </c>
      <c r="E160" s="33">
        <v>43.387134294344975</v>
      </c>
      <c r="F160" s="33">
        <v>42.742066669676696</v>
      </c>
      <c r="G160" s="33">
        <v>41.106255376420421</v>
      </c>
      <c r="H160" s="33">
        <v>43.880264310143779</v>
      </c>
      <c r="I160" s="33">
        <v>45.69903772534029</v>
      </c>
      <c r="J160" s="29">
        <v>366.79753421244351</v>
      </c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1:21">
      <c r="A161" s="17" t="s">
        <v>14</v>
      </c>
      <c r="B161" s="21">
        <v>0</v>
      </c>
      <c r="C161" s="87">
        <v>0</v>
      </c>
      <c r="D161" s="87">
        <v>0</v>
      </c>
      <c r="E161" s="87">
        <v>0</v>
      </c>
      <c r="F161" s="87">
        <v>0</v>
      </c>
      <c r="G161" s="87">
        <v>0</v>
      </c>
      <c r="H161" s="87">
        <v>0</v>
      </c>
      <c r="I161" s="88">
        <v>0</v>
      </c>
      <c r="J161" s="23">
        <v>0</v>
      </c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1:21">
      <c r="A162" s="17" t="s">
        <v>15</v>
      </c>
      <c r="B162" s="21">
        <v>0</v>
      </c>
      <c r="C162" s="87">
        <v>0</v>
      </c>
      <c r="D162" s="87">
        <v>0</v>
      </c>
      <c r="E162" s="87">
        <v>0</v>
      </c>
      <c r="F162" s="87">
        <v>0</v>
      </c>
      <c r="G162" s="87">
        <v>0</v>
      </c>
      <c r="H162" s="87">
        <v>0</v>
      </c>
      <c r="I162" s="88">
        <v>0</v>
      </c>
      <c r="J162" s="23">
        <v>0</v>
      </c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1:21">
      <c r="A163" s="17" t="s">
        <v>49</v>
      </c>
      <c r="B163" s="21">
        <v>0</v>
      </c>
      <c r="C163" s="87">
        <v>0</v>
      </c>
      <c r="D163" s="87">
        <v>0</v>
      </c>
      <c r="E163" s="87">
        <v>0</v>
      </c>
      <c r="F163" s="87">
        <v>0</v>
      </c>
      <c r="G163" s="87">
        <v>0</v>
      </c>
      <c r="H163" s="87">
        <v>0</v>
      </c>
      <c r="I163" s="88">
        <v>0</v>
      </c>
      <c r="J163" s="23">
        <v>0</v>
      </c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1:21">
      <c r="A164" s="28" t="s">
        <v>17</v>
      </c>
      <c r="B164" s="116">
        <v>76.492312091154446</v>
      </c>
      <c r="C164" s="6">
        <v>76.724561265965335</v>
      </c>
      <c r="D164" s="6">
        <v>77.371911487631834</v>
      </c>
      <c r="E164" s="6">
        <v>77.036909577116901</v>
      </c>
      <c r="F164" s="6">
        <v>76.47610569497364</v>
      </c>
      <c r="G164" s="6">
        <v>77.022913338828914</v>
      </c>
      <c r="H164" s="6">
        <v>77.664726741647954</v>
      </c>
      <c r="I164" s="117">
        <v>76.344577277477597</v>
      </c>
      <c r="J164" s="30">
        <v>615.13401747479656</v>
      </c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1:21">
      <c r="A165" s="36" t="s">
        <v>18</v>
      </c>
      <c r="B165" s="21">
        <v>19.074396630433853</v>
      </c>
      <c r="C165" s="87">
        <v>19.180328904868247</v>
      </c>
      <c r="D165" s="87">
        <v>21.059504651046126</v>
      </c>
      <c r="E165" s="87">
        <v>19.925836425646825</v>
      </c>
      <c r="F165" s="87">
        <v>19.020316348226618</v>
      </c>
      <c r="G165" s="87">
        <v>20.017359262664108</v>
      </c>
      <c r="H165" s="87">
        <v>20.286822656740505</v>
      </c>
      <c r="I165" s="88">
        <v>18.57232761841135</v>
      </c>
      <c r="J165" s="23">
        <v>157.13689249803761</v>
      </c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1:21">
      <c r="A166" s="36" t="s">
        <v>19</v>
      </c>
      <c r="B166" s="21">
        <v>13.157222266304929</v>
      </c>
      <c r="C166" s="87">
        <v>13.086024818521839</v>
      </c>
      <c r="D166" s="87">
        <v>13.23989018850196</v>
      </c>
      <c r="E166" s="87">
        <v>13.389605662593699</v>
      </c>
      <c r="F166" s="87">
        <v>13.298557622500622</v>
      </c>
      <c r="G166" s="87">
        <v>13.256335099871258</v>
      </c>
      <c r="H166" s="87">
        <v>13.186264863766922</v>
      </c>
      <c r="I166" s="88">
        <v>13.730490668644135</v>
      </c>
      <c r="J166" s="23">
        <v>106.34439119070538</v>
      </c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1:21">
      <c r="A167" s="36" t="s">
        <v>20</v>
      </c>
      <c r="B167" s="21">
        <v>11.583455193879857</v>
      </c>
      <c r="C167" s="87">
        <v>11.331607527173773</v>
      </c>
      <c r="D167" s="87">
        <v>11.122416875539718</v>
      </c>
      <c r="E167" s="87">
        <v>10.930997792713075</v>
      </c>
      <c r="F167" s="87">
        <v>10.735074273391717</v>
      </c>
      <c r="G167" s="87">
        <v>10.642514342629129</v>
      </c>
      <c r="H167" s="87">
        <v>10.423057040282472</v>
      </c>
      <c r="I167" s="88">
        <v>10.234337746865375</v>
      </c>
      <c r="J167" s="23">
        <v>87.003460792475124</v>
      </c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1:21">
      <c r="A168" s="36" t="s">
        <v>21</v>
      </c>
      <c r="B168" s="21">
        <v>10.430412027622765</v>
      </c>
      <c r="C168" s="87">
        <v>10.567997445413326</v>
      </c>
      <c r="D168" s="87">
        <v>10.746040589655811</v>
      </c>
      <c r="E168" s="87">
        <v>10.964789322363698</v>
      </c>
      <c r="F168" s="87">
        <v>10.841550158640253</v>
      </c>
      <c r="G168" s="87">
        <v>10.861579097184711</v>
      </c>
      <c r="H168" s="87">
        <v>10.743687398425518</v>
      </c>
      <c r="I168" s="88">
        <v>10.756769276287521</v>
      </c>
      <c r="J168" s="23">
        <v>85.912825315593608</v>
      </c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1:21">
      <c r="A169" s="36" t="s">
        <v>22</v>
      </c>
      <c r="B169" s="21">
        <v>0</v>
      </c>
      <c r="C169" s="87">
        <v>0</v>
      </c>
      <c r="D169" s="87">
        <v>0</v>
      </c>
      <c r="E169" s="87">
        <v>0</v>
      </c>
      <c r="F169" s="87">
        <v>0</v>
      </c>
      <c r="G169" s="87">
        <v>0</v>
      </c>
      <c r="H169" s="87">
        <v>0</v>
      </c>
      <c r="I169" s="88">
        <v>0</v>
      </c>
      <c r="J169" s="23">
        <v>0</v>
      </c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>
      <c r="A170" s="36" t="s">
        <v>23</v>
      </c>
      <c r="B170" s="21">
        <v>6.9118082211096832</v>
      </c>
      <c r="C170" s="87">
        <v>5.8620479082264385</v>
      </c>
      <c r="D170" s="87">
        <v>6.3636718585180647</v>
      </c>
      <c r="E170" s="87">
        <v>6.3760481515439329</v>
      </c>
      <c r="F170" s="87">
        <v>6.3090834455611624</v>
      </c>
      <c r="G170" s="87">
        <v>6.6169859009368288</v>
      </c>
      <c r="H170" s="87">
        <v>6.8031355770674535</v>
      </c>
      <c r="I170" s="88">
        <v>6.6262083576364859</v>
      </c>
      <c r="J170" s="23">
        <v>51.868989420600045</v>
      </c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1:21">
      <c r="A171" s="24" t="s">
        <v>56</v>
      </c>
      <c r="B171" s="25">
        <v>4.25</v>
      </c>
      <c r="C171" s="101">
        <v>4.1230000000000002</v>
      </c>
      <c r="D171" s="101">
        <v>4.66</v>
      </c>
      <c r="E171" s="101">
        <v>5.109</v>
      </c>
      <c r="F171" s="101">
        <v>4.1859999999999999</v>
      </c>
      <c r="G171" s="101">
        <v>4.43</v>
      </c>
      <c r="H171" s="101">
        <v>4.6050000000000004</v>
      </c>
      <c r="I171" s="102">
        <v>4.4640000000000004</v>
      </c>
      <c r="J171" s="27">
        <v>35.827000000000005</v>
      </c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1:21">
      <c r="A172" s="39" t="s">
        <v>25</v>
      </c>
      <c r="B172" s="29">
        <v>61.157294339351083</v>
      </c>
      <c r="C172" s="29">
        <v>60.028006604203618</v>
      </c>
      <c r="D172" s="33">
        <v>62.531524163261686</v>
      </c>
      <c r="E172" s="33">
        <v>61.587277354861236</v>
      </c>
      <c r="F172" s="33">
        <v>60.204581848320373</v>
      </c>
      <c r="G172" s="33">
        <v>61.394773703286035</v>
      </c>
      <c r="H172" s="33">
        <v>61.442967536282865</v>
      </c>
      <c r="I172" s="33">
        <v>59.920133667844873</v>
      </c>
      <c r="J172" s="29">
        <v>488.26655921741178</v>
      </c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1:21">
      <c r="A173" s="36" t="s">
        <v>26</v>
      </c>
      <c r="B173" s="21">
        <v>19.022412296336512</v>
      </c>
      <c r="C173" s="87">
        <v>19.168985924632736</v>
      </c>
      <c r="D173" s="87">
        <v>19.355674184583901</v>
      </c>
      <c r="E173" s="87">
        <v>19.901076487281038</v>
      </c>
      <c r="F173" s="87">
        <v>19.926692592454287</v>
      </c>
      <c r="G173" s="87">
        <v>20.0596478619034</v>
      </c>
      <c r="H173" s="87">
        <v>20.167257244174746</v>
      </c>
      <c r="I173" s="88">
        <v>19.974595539981319</v>
      </c>
      <c r="J173" s="23">
        <v>157.57634213134793</v>
      </c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1:21">
      <c r="A174" s="36" t="s">
        <v>27</v>
      </c>
      <c r="B174" s="21">
        <v>3.249978665463122</v>
      </c>
      <c r="C174" s="87">
        <v>3.3973961248577109</v>
      </c>
      <c r="D174" s="87">
        <v>3.697855254920051</v>
      </c>
      <c r="E174" s="87">
        <v>3.7277264349022681</v>
      </c>
      <c r="F174" s="87">
        <v>3.9257894293926601</v>
      </c>
      <c r="G174" s="87">
        <v>3.7810190593922455</v>
      </c>
      <c r="H174" s="87">
        <v>3.7858128083159142</v>
      </c>
      <c r="I174" s="88">
        <v>3.8170476944703156</v>
      </c>
      <c r="J174" s="23">
        <v>29.382625471714288</v>
      </c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1:21">
      <c r="A175" s="43" t="s">
        <v>28</v>
      </c>
      <c r="B175" s="21">
        <v>22.272390961799633</v>
      </c>
      <c r="C175" s="124">
        <v>22.566382049490446</v>
      </c>
      <c r="D175" s="124">
        <v>23.053529439503951</v>
      </c>
      <c r="E175" s="124">
        <v>23.628802922183308</v>
      </c>
      <c r="F175" s="124">
        <v>23.852482021846946</v>
      </c>
      <c r="G175" s="124">
        <v>23.840666921295647</v>
      </c>
      <c r="H175" s="124">
        <v>23.953070052490659</v>
      </c>
      <c r="I175" s="124">
        <v>23.791643234451634</v>
      </c>
      <c r="J175" s="22">
        <v>186.95896760306223</v>
      </c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1:21" ht="14">
      <c r="A176" s="44" t="s">
        <v>29</v>
      </c>
      <c r="B176" s="40">
        <v>83.429685301150712</v>
      </c>
      <c r="C176" s="40">
        <v>82.594388653694054</v>
      </c>
      <c r="D176" s="40">
        <v>85.58505360276564</v>
      </c>
      <c r="E176" s="40">
        <v>85.21608027704454</v>
      </c>
      <c r="F176" s="40">
        <v>84.057063870167326</v>
      </c>
      <c r="G176" s="40">
        <v>85.235440624581685</v>
      </c>
      <c r="H176" s="40">
        <v>85.396037588773524</v>
      </c>
      <c r="I176" s="40">
        <v>83.711776902296506</v>
      </c>
      <c r="J176" s="40">
        <v>675.22552682047399</v>
      </c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1:21">
      <c r="A177" s="129" t="s">
        <v>50</v>
      </c>
      <c r="B177" s="130">
        <v>0.3</v>
      </c>
      <c r="C177" s="131">
        <v>0.3</v>
      </c>
      <c r="D177" s="131">
        <v>0.3</v>
      </c>
      <c r="E177" s="131">
        <v>0.3</v>
      </c>
      <c r="F177" s="131">
        <v>0.3</v>
      </c>
      <c r="G177" s="131">
        <v>0.3</v>
      </c>
      <c r="H177" s="131">
        <v>0.3</v>
      </c>
      <c r="I177" s="132">
        <v>0.3</v>
      </c>
      <c r="J177" s="133">
        <v>2.4</v>
      </c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1:21">
      <c r="A178" s="47" t="s">
        <v>31</v>
      </c>
      <c r="B178" s="73">
        <v>212.85164840917992</v>
      </c>
      <c r="C178" s="73">
        <v>211.23400562100193</v>
      </c>
      <c r="D178" s="73">
        <v>208.09503420869748</v>
      </c>
      <c r="E178" s="73">
        <v>205.64012414850643</v>
      </c>
      <c r="F178" s="73">
        <v>203.27523623481764</v>
      </c>
      <c r="G178" s="73">
        <v>203.36460933983102</v>
      </c>
      <c r="H178" s="73">
        <v>206.94102864056526</v>
      </c>
      <c r="I178" s="73">
        <v>205.75539190511438</v>
      </c>
      <c r="J178" s="73">
        <v>1657.1570785077142</v>
      </c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1:21">
      <c r="A179" s="49" t="s">
        <v>32</v>
      </c>
      <c r="B179" s="21">
        <v>0</v>
      </c>
      <c r="C179" s="87">
        <v>0</v>
      </c>
      <c r="D179" s="87">
        <v>0</v>
      </c>
      <c r="E179" s="87">
        <v>0</v>
      </c>
      <c r="F179" s="87">
        <v>0</v>
      </c>
      <c r="G179" s="87">
        <v>0</v>
      </c>
      <c r="H179" s="87">
        <v>0</v>
      </c>
      <c r="I179" s="88">
        <v>0</v>
      </c>
      <c r="J179" s="23">
        <v>0</v>
      </c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1:21">
      <c r="A180" s="36" t="s">
        <v>33</v>
      </c>
      <c r="B180" s="18">
        <v>27.607495405209342</v>
      </c>
      <c r="C180" s="80">
        <v>27.607495405434193</v>
      </c>
      <c r="D180" s="80">
        <v>27.607495405656799</v>
      </c>
      <c r="E180" s="80">
        <v>27.607495405877174</v>
      </c>
      <c r="F180" s="80">
        <v>27.607495406095353</v>
      </c>
      <c r="G180" s="80">
        <v>27.607495406311344</v>
      </c>
      <c r="H180" s="80">
        <v>27.607495406525175</v>
      </c>
      <c r="I180" s="81">
        <v>27.607495406736867</v>
      </c>
      <c r="J180" s="20">
        <v>220.85996324784622</v>
      </c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1:21">
      <c r="A181" s="36" t="s">
        <v>34</v>
      </c>
      <c r="B181" s="21">
        <v>23.042107713393051</v>
      </c>
      <c r="C181" s="87">
        <v>23.058866329731906</v>
      </c>
      <c r="D181" s="87">
        <v>23.059950670422467</v>
      </c>
      <c r="E181" s="87">
        <v>23.059950670422467</v>
      </c>
      <c r="F181" s="87">
        <v>23.059950670422467</v>
      </c>
      <c r="G181" s="87">
        <v>23.059950670422467</v>
      </c>
      <c r="H181" s="87">
        <v>23.059950670422467</v>
      </c>
      <c r="I181" s="88">
        <v>23.059950670422467</v>
      </c>
      <c r="J181" s="23">
        <v>184.46067806565975</v>
      </c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1:21">
      <c r="A182" s="36" t="s">
        <v>35</v>
      </c>
      <c r="B182" s="21">
        <v>8.8693097690973381</v>
      </c>
      <c r="C182" s="87">
        <v>8.7480379185467037</v>
      </c>
      <c r="D182" s="87">
        <v>8.6829762866061735</v>
      </c>
      <c r="E182" s="87">
        <v>8.5166144432147775</v>
      </c>
      <c r="F182" s="87">
        <v>8.3901098043499669</v>
      </c>
      <c r="G182" s="87">
        <v>8.2672680805589636</v>
      </c>
      <c r="H182" s="87">
        <v>8.1428561715306849</v>
      </c>
      <c r="I182" s="88">
        <v>7.8469874944727245</v>
      </c>
      <c r="J182" s="23">
        <v>67.464159968377345</v>
      </c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1:21">
      <c r="A183" s="54" t="s">
        <v>36</v>
      </c>
      <c r="B183" s="21">
        <v>3.9468881505256448</v>
      </c>
      <c r="C183" s="112">
        <v>3.9468881505256448</v>
      </c>
      <c r="D183" s="112">
        <v>3.9468881505256448</v>
      </c>
      <c r="E183" s="112">
        <v>3.9468881505256448</v>
      </c>
      <c r="F183" s="112">
        <v>3.9468881505256448</v>
      </c>
      <c r="G183" s="112">
        <v>3.9468881505256448</v>
      </c>
      <c r="H183" s="112">
        <v>3.9468881505256448</v>
      </c>
      <c r="I183" s="153">
        <v>3.9468881505256448</v>
      </c>
      <c r="J183" s="154">
        <v>31.575105204205158</v>
      </c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1:21" ht="14">
      <c r="A184" s="56" t="s">
        <v>37</v>
      </c>
      <c r="B184" s="57">
        <v>63.465801038225372</v>
      </c>
      <c r="C184" s="57">
        <v>63.361287804238451</v>
      </c>
      <c r="D184" s="158">
        <v>63.29731051321108</v>
      </c>
      <c r="E184" s="57">
        <v>63.130948670040063</v>
      </c>
      <c r="F184" s="57">
        <v>63.004444031393433</v>
      </c>
      <c r="G184" s="57">
        <v>62.881602307818419</v>
      </c>
      <c r="H184" s="57">
        <v>62.757190399003967</v>
      </c>
      <c r="I184" s="57">
        <v>62.461321722157699</v>
      </c>
      <c r="J184" s="57">
        <v>504.35990648608845</v>
      </c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1:21" ht="14">
      <c r="A185" s="56" t="s">
        <v>60</v>
      </c>
      <c r="B185" s="51">
        <v>276.31744944740529</v>
      </c>
      <c r="C185" s="51">
        <v>274.59529342524036</v>
      </c>
      <c r="D185" s="51">
        <v>271.39234472190856</v>
      </c>
      <c r="E185" s="51">
        <v>268.77107281854649</v>
      </c>
      <c r="F185" s="51">
        <v>266.27968026621107</v>
      </c>
      <c r="G185" s="51">
        <v>266.24621164764943</v>
      </c>
      <c r="H185" s="51">
        <v>269.69821903956921</v>
      </c>
      <c r="I185" s="51">
        <v>268.2167136272721</v>
      </c>
      <c r="J185" s="51">
        <v>2161.5169849938025</v>
      </c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1:21">
      <c r="B186" s="59"/>
      <c r="C186" s="59"/>
      <c r="D186" s="59"/>
      <c r="E186" s="59"/>
      <c r="F186" s="59"/>
      <c r="G186" s="59"/>
      <c r="H186" s="59"/>
      <c r="I186" s="59"/>
      <c r="J186" s="59"/>
      <c r="K186" s="52"/>
      <c r="L186" s="52"/>
    </row>
    <row r="187" spans="1:21">
      <c r="A187" s="3" t="s">
        <v>61</v>
      </c>
      <c r="B187" s="267"/>
      <c r="C187" s="52"/>
      <c r="D187" s="74"/>
      <c r="E187" s="52"/>
      <c r="F187" s="52"/>
      <c r="G187" s="52"/>
      <c r="H187" s="52"/>
      <c r="I187" s="52"/>
      <c r="J187" s="267" t="s">
        <v>259</v>
      </c>
      <c r="K187" s="52"/>
      <c r="L187" s="52"/>
    </row>
    <row r="188" spans="1:21">
      <c r="A188" s="2" t="s">
        <v>62</v>
      </c>
      <c r="B188" s="59"/>
      <c r="C188" s="52"/>
      <c r="D188" s="74"/>
      <c r="E188" s="52"/>
      <c r="F188" s="52"/>
      <c r="G188" s="52"/>
      <c r="H188" s="52"/>
      <c r="I188" s="52"/>
      <c r="J188" s="52"/>
      <c r="K188" s="52"/>
      <c r="L188" s="52"/>
    </row>
    <row r="189" spans="1:21">
      <c r="A189" s="11"/>
      <c r="B189" s="268"/>
      <c r="C189" s="269"/>
      <c r="D189" s="270"/>
      <c r="E189" s="269"/>
      <c r="F189" s="269"/>
      <c r="G189" s="269"/>
      <c r="H189" s="269"/>
      <c r="I189" s="269"/>
      <c r="J189" s="271"/>
      <c r="K189" s="52"/>
      <c r="L189" s="52"/>
    </row>
    <row r="190" spans="1:21">
      <c r="A190" s="12"/>
      <c r="B190" s="544" t="s">
        <v>54</v>
      </c>
      <c r="C190" s="545"/>
      <c r="D190" s="545"/>
      <c r="E190" s="545"/>
      <c r="F190" s="545"/>
      <c r="G190" s="545"/>
      <c r="H190" s="545"/>
      <c r="I190" s="545"/>
      <c r="J190" s="546"/>
      <c r="K190" s="52"/>
      <c r="L190" s="52"/>
    </row>
    <row r="191" spans="1:21" ht="14">
      <c r="A191" s="13" t="s">
        <v>63</v>
      </c>
      <c r="B191" s="14">
        <v>2014</v>
      </c>
      <c r="C191" s="272">
        <v>2015</v>
      </c>
      <c r="D191" s="272">
        <v>2016</v>
      </c>
      <c r="E191" s="273">
        <v>2017</v>
      </c>
      <c r="F191" s="272">
        <v>2018</v>
      </c>
      <c r="G191" s="273">
        <v>2019</v>
      </c>
      <c r="H191" s="272">
        <v>2020</v>
      </c>
      <c r="I191" s="274">
        <v>2021</v>
      </c>
      <c r="J191" s="275" t="s">
        <v>4</v>
      </c>
      <c r="K191" s="52"/>
      <c r="L191" s="52"/>
    </row>
    <row r="192" spans="1:21">
      <c r="A192" s="17" t="s">
        <v>40</v>
      </c>
      <c r="B192" s="66">
        <v>0</v>
      </c>
      <c r="C192" s="276">
        <v>0</v>
      </c>
      <c r="D192" s="66">
        <v>0</v>
      </c>
      <c r="E192" s="276">
        <v>0</v>
      </c>
      <c r="F192" s="276">
        <v>0</v>
      </c>
      <c r="G192" s="276">
        <v>0</v>
      </c>
      <c r="H192" s="276">
        <v>0</v>
      </c>
      <c r="I192" s="276">
        <v>0</v>
      </c>
      <c r="J192" s="276">
        <v>0</v>
      </c>
      <c r="K192" s="52"/>
      <c r="L192" s="52"/>
    </row>
    <row r="193" spans="1:11">
      <c r="A193" s="17" t="s">
        <v>41</v>
      </c>
      <c r="B193" s="65">
        <v>0.53381916960734976</v>
      </c>
      <c r="C193" s="232">
        <v>0.50611974098091816</v>
      </c>
      <c r="D193" s="65">
        <v>0.48326729592750239</v>
      </c>
      <c r="E193" s="232">
        <v>0.46275426914764783</v>
      </c>
      <c r="F193" s="232">
        <v>0.44870801175883501</v>
      </c>
      <c r="G193" s="232">
        <v>0.4343188999258184</v>
      </c>
      <c r="H193" s="232">
        <v>0.42266926342660399</v>
      </c>
      <c r="I193" s="232">
        <v>0.41159312805973397</v>
      </c>
      <c r="J193" s="232">
        <v>3.7032497788344094</v>
      </c>
    </row>
    <row r="194" spans="1:11">
      <c r="A194" s="17" t="s">
        <v>64</v>
      </c>
      <c r="B194" s="65">
        <v>0</v>
      </c>
      <c r="C194" s="232">
        <v>0.1388008764096488</v>
      </c>
      <c r="D194" s="65">
        <v>0.53164684887399905</v>
      </c>
      <c r="E194" s="232">
        <v>4.7192707852810312</v>
      </c>
      <c r="F194" s="232">
        <v>6.4060896965255019</v>
      </c>
      <c r="G194" s="232">
        <v>3.1160049010793629</v>
      </c>
      <c r="H194" s="232">
        <v>0</v>
      </c>
      <c r="I194" s="232">
        <v>0</v>
      </c>
      <c r="J194" s="232">
        <v>14.911813108169543</v>
      </c>
    </row>
    <row r="195" spans="1:11">
      <c r="A195" s="17" t="s">
        <v>65</v>
      </c>
      <c r="B195" s="65">
        <v>0</v>
      </c>
      <c r="C195" s="198">
        <v>0</v>
      </c>
      <c r="D195" s="65">
        <v>0</v>
      </c>
      <c r="E195" s="232">
        <v>0</v>
      </c>
      <c r="F195" s="232">
        <v>0</v>
      </c>
      <c r="G195" s="232">
        <v>0</v>
      </c>
      <c r="H195" s="232">
        <v>0</v>
      </c>
      <c r="I195" s="232">
        <v>0</v>
      </c>
      <c r="J195" s="232">
        <v>0</v>
      </c>
    </row>
    <row r="196" spans="1:11">
      <c r="A196" s="17" t="s">
        <v>66</v>
      </c>
      <c r="B196" s="65">
        <v>1.3072428887455487</v>
      </c>
      <c r="C196" s="198">
        <v>1.3072428887455487</v>
      </c>
      <c r="D196" s="65">
        <v>1.294170459858093</v>
      </c>
      <c r="E196" s="232">
        <v>1.6555575099891047</v>
      </c>
      <c r="F196" s="232">
        <v>1.3802227897473429</v>
      </c>
      <c r="G196" s="232">
        <v>1.3701638493971655</v>
      </c>
      <c r="H196" s="232">
        <v>1.3602054984504894</v>
      </c>
      <c r="I196" s="232">
        <v>1.3503467310132806</v>
      </c>
      <c r="J196" s="232">
        <v>11.025152615946572</v>
      </c>
    </row>
    <row r="197" spans="1:11">
      <c r="A197" s="17" t="s">
        <v>67</v>
      </c>
      <c r="B197" s="198">
        <v>4.2428730000000003</v>
      </c>
      <c r="C197" s="198">
        <v>0.96369719999999981</v>
      </c>
      <c r="D197" s="65">
        <v>1.4404854000000002</v>
      </c>
      <c r="E197" s="232">
        <v>1.2210823999999996</v>
      </c>
      <c r="F197" s="232">
        <v>1.4560831000000001</v>
      </c>
      <c r="G197" s="232">
        <v>0.91746450000000013</v>
      </c>
      <c r="H197" s="232">
        <v>1.3586601999999999</v>
      </c>
      <c r="I197" s="232">
        <v>1.2802988707951404</v>
      </c>
      <c r="J197" s="232">
        <v>12.880644670795139</v>
      </c>
    </row>
    <row r="198" spans="1:11">
      <c r="A198" s="17" t="s">
        <v>68</v>
      </c>
      <c r="B198" s="65">
        <v>-8.0326035156730313E-8</v>
      </c>
      <c r="C198" s="198">
        <v>2.0174689860541495E-3</v>
      </c>
      <c r="D198" s="65">
        <v>1.9474195945547734E-2</v>
      </c>
      <c r="E198" s="232">
        <v>1.9758688466890773E-2</v>
      </c>
      <c r="F198" s="232">
        <v>-0.25260648532332303</v>
      </c>
      <c r="G198" s="232">
        <v>-0.37466468249960527</v>
      </c>
      <c r="H198" s="232">
        <v>-0.49167961920808645</v>
      </c>
      <c r="I198" s="232">
        <v>-0.55075045678907097</v>
      </c>
      <c r="J198" s="232">
        <v>-1.628450970747628</v>
      </c>
    </row>
    <row r="199" spans="1:11">
      <c r="A199" s="17" t="s">
        <v>69</v>
      </c>
      <c r="B199" s="65">
        <v>-4.5518086588813844E-7</v>
      </c>
      <c r="C199" s="198">
        <v>1.1432324254306847E-2</v>
      </c>
      <c r="D199" s="65">
        <v>0.11035377702477049</v>
      </c>
      <c r="E199" s="232">
        <v>0.11196590131238104</v>
      </c>
      <c r="F199" s="232">
        <v>-1.4314367501654972</v>
      </c>
      <c r="G199" s="232">
        <v>-2.1230998674977632</v>
      </c>
      <c r="H199" s="232">
        <v>-2.7861845088458232</v>
      </c>
      <c r="I199" s="232">
        <v>-3.1209192551380691</v>
      </c>
      <c r="J199" s="232">
        <v>-9.2278888342365608</v>
      </c>
    </row>
    <row r="200" spans="1:11">
      <c r="A200" s="28" t="s">
        <v>70</v>
      </c>
      <c r="B200" s="215">
        <f>SUM(B192:B199)</f>
        <v>6.0839345228459987</v>
      </c>
      <c r="C200" s="215">
        <f t="shared" ref="C200:J200" si="34">SUM(C192:C199)</f>
        <v>2.9293104993764771</v>
      </c>
      <c r="D200" s="215">
        <f t="shared" si="34"/>
        <v>3.879397977629913</v>
      </c>
      <c r="E200" s="215">
        <f t="shared" si="34"/>
        <v>8.1903895541970542</v>
      </c>
      <c r="F200" s="215">
        <f t="shared" si="34"/>
        <v>8.0070603625428607</v>
      </c>
      <c r="G200" s="215">
        <f t="shared" si="34"/>
        <v>3.3401876004049784</v>
      </c>
      <c r="H200" s="215">
        <f t="shared" si="34"/>
        <v>-0.13632916617681623</v>
      </c>
      <c r="I200" s="215">
        <f t="shared" si="34"/>
        <v>-0.62943098205898496</v>
      </c>
      <c r="J200" s="215">
        <f t="shared" si="34"/>
        <v>31.664520368761472</v>
      </c>
    </row>
    <row r="201" spans="1:11">
      <c r="B201" s="59"/>
      <c r="C201" s="52"/>
      <c r="D201" s="74"/>
      <c r="E201" s="52"/>
      <c r="F201" s="52"/>
      <c r="G201" s="52"/>
      <c r="H201" s="52"/>
      <c r="I201" s="52"/>
      <c r="J201" s="52">
        <v>0</v>
      </c>
      <c r="K201" s="1" t="s">
        <v>71</v>
      </c>
    </row>
    <row r="202" spans="1:11">
      <c r="B202" s="59"/>
      <c r="C202" s="52"/>
      <c r="D202" s="74"/>
      <c r="E202" s="52"/>
      <c r="F202" s="52"/>
      <c r="G202" s="52"/>
      <c r="H202" s="52"/>
      <c r="I202" s="52"/>
      <c r="J202" s="52"/>
    </row>
    <row r="203" spans="1:11">
      <c r="A203" s="3" t="s">
        <v>72</v>
      </c>
      <c r="B203" s="59"/>
      <c r="C203" s="52"/>
      <c r="D203" s="74"/>
      <c r="E203" s="52"/>
      <c r="F203" s="52"/>
      <c r="G203" s="52"/>
      <c r="H203" s="52"/>
      <c r="I203" s="52"/>
      <c r="J203" s="52"/>
    </row>
    <row r="204" spans="1:11">
      <c r="A204" s="2"/>
      <c r="B204" s="59"/>
      <c r="C204" s="52"/>
      <c r="D204" s="74"/>
      <c r="E204" s="52"/>
      <c r="F204" s="52"/>
      <c r="G204" s="52"/>
      <c r="H204" s="52"/>
      <c r="I204" s="52"/>
      <c r="J204" s="52"/>
    </row>
    <row r="205" spans="1:11">
      <c r="A205" s="11"/>
      <c r="B205" s="268"/>
      <c r="C205" s="269"/>
      <c r="D205" s="270"/>
      <c r="E205" s="269"/>
      <c r="F205" s="269"/>
      <c r="G205" s="269"/>
      <c r="H205" s="269"/>
      <c r="I205" s="269"/>
      <c r="J205" s="271"/>
    </row>
    <row r="206" spans="1:11">
      <c r="A206" s="12"/>
      <c r="B206" s="544" t="s">
        <v>54</v>
      </c>
      <c r="C206" s="545"/>
      <c r="D206" s="545"/>
      <c r="E206" s="545"/>
      <c r="F206" s="545"/>
      <c r="G206" s="545"/>
      <c r="H206" s="545"/>
      <c r="I206" s="545"/>
      <c r="J206" s="546"/>
    </row>
    <row r="207" spans="1:11" ht="14">
      <c r="A207" s="13" t="s">
        <v>5</v>
      </c>
      <c r="B207" s="14">
        <v>2014</v>
      </c>
      <c r="C207" s="272">
        <v>2015</v>
      </c>
      <c r="D207" s="272">
        <v>2016</v>
      </c>
      <c r="E207" s="273">
        <v>2017</v>
      </c>
      <c r="F207" s="272">
        <v>2018</v>
      </c>
      <c r="G207" s="273">
        <v>2019</v>
      </c>
      <c r="H207" s="272">
        <v>2020</v>
      </c>
      <c r="I207" s="274">
        <v>2021</v>
      </c>
      <c r="J207" s="275" t="s">
        <v>4</v>
      </c>
    </row>
    <row r="208" spans="1:11">
      <c r="A208" s="17" t="s">
        <v>6</v>
      </c>
      <c r="B208" s="66">
        <v>0</v>
      </c>
      <c r="C208" s="276">
        <v>0</v>
      </c>
      <c r="D208" s="66">
        <v>0</v>
      </c>
      <c r="E208" s="276">
        <v>0</v>
      </c>
      <c r="F208" s="276">
        <v>0</v>
      </c>
      <c r="G208" s="276">
        <v>0</v>
      </c>
      <c r="H208" s="276">
        <v>0</v>
      </c>
      <c r="I208" s="276">
        <v>0</v>
      </c>
      <c r="J208" s="276">
        <v>0</v>
      </c>
    </row>
    <row r="209" spans="1:10">
      <c r="A209" s="17" t="s">
        <v>7</v>
      </c>
      <c r="B209" s="65">
        <v>1.3339338472259161</v>
      </c>
      <c r="C209" s="232">
        <v>1.3325488757945947</v>
      </c>
      <c r="D209" s="65">
        <v>1.318333824654468</v>
      </c>
      <c r="E209" s="232">
        <v>1.6786952234464871</v>
      </c>
      <c r="F209" s="232">
        <v>1.4026581903352846</v>
      </c>
      <c r="G209" s="232">
        <v>1.3918797943934564</v>
      </c>
      <c r="H209" s="232">
        <v>1.3813389616218197</v>
      </c>
      <c r="I209" s="232">
        <v>1.3709263874162674</v>
      </c>
      <c r="J209" s="232">
        <v>11.210315104888293</v>
      </c>
    </row>
    <row r="210" spans="1:10">
      <c r="A210" s="17" t="s">
        <v>8</v>
      </c>
      <c r="B210" s="65">
        <v>0</v>
      </c>
      <c r="C210" s="232">
        <v>0</v>
      </c>
      <c r="D210" s="65">
        <v>0</v>
      </c>
      <c r="E210" s="232">
        <v>0</v>
      </c>
      <c r="F210" s="232">
        <v>0</v>
      </c>
      <c r="G210" s="232">
        <v>0</v>
      </c>
      <c r="H210" s="232">
        <v>0</v>
      </c>
      <c r="I210" s="232">
        <v>0</v>
      </c>
      <c r="J210" s="232">
        <v>0</v>
      </c>
    </row>
    <row r="211" spans="1:10">
      <c r="A211" s="17" t="s">
        <v>9</v>
      </c>
      <c r="B211" s="65">
        <v>0</v>
      </c>
      <c r="C211" s="198">
        <v>0</v>
      </c>
      <c r="D211" s="65">
        <v>0</v>
      </c>
      <c r="E211" s="232">
        <v>0</v>
      </c>
      <c r="F211" s="232">
        <v>0</v>
      </c>
      <c r="G211" s="232">
        <v>0</v>
      </c>
      <c r="H211" s="232">
        <v>0</v>
      </c>
      <c r="I211" s="232">
        <v>0</v>
      </c>
      <c r="J211" s="232">
        <v>0</v>
      </c>
    </row>
    <row r="212" spans="1:10">
      <c r="A212" s="17" t="s">
        <v>10</v>
      </c>
      <c r="B212" s="65">
        <v>-8.0326035156730313E-8</v>
      </c>
      <c r="C212" s="198">
        <v>0.14081834539570295</v>
      </c>
      <c r="D212" s="65">
        <v>0.55112104481954682</v>
      </c>
      <c r="E212" s="232">
        <v>4.7390294737479222</v>
      </c>
      <c r="F212" s="232">
        <v>6.1534832112021789</v>
      </c>
      <c r="G212" s="232">
        <v>2.7413402185797575</v>
      </c>
      <c r="H212" s="232">
        <v>-0.49167961920808645</v>
      </c>
      <c r="I212" s="232">
        <v>-0.55075045678907097</v>
      </c>
      <c r="J212" s="232">
        <v>13.283362137421914</v>
      </c>
    </row>
    <row r="213" spans="1:10">
      <c r="A213" s="24" t="s">
        <v>11</v>
      </c>
      <c r="B213" s="277">
        <v>0</v>
      </c>
      <c r="C213" s="206">
        <v>0</v>
      </c>
      <c r="D213" s="277">
        <v>0</v>
      </c>
      <c r="E213" s="234">
        <v>0</v>
      </c>
      <c r="F213" s="234">
        <v>0</v>
      </c>
      <c r="G213" s="234">
        <v>0</v>
      </c>
      <c r="H213" s="234">
        <v>0</v>
      </c>
      <c r="I213" s="234">
        <v>0</v>
      </c>
      <c r="J213" s="234">
        <v>0</v>
      </c>
    </row>
    <row r="214" spans="1:10">
      <c r="A214" s="24" t="s">
        <v>12</v>
      </c>
      <c r="B214" s="277">
        <v>0</v>
      </c>
      <c r="C214" s="206">
        <v>0</v>
      </c>
      <c r="D214" s="277">
        <v>0</v>
      </c>
      <c r="E214" s="234">
        <v>0</v>
      </c>
      <c r="F214" s="234">
        <v>0</v>
      </c>
      <c r="G214" s="234">
        <v>0</v>
      </c>
      <c r="H214" s="234">
        <v>0</v>
      </c>
      <c r="I214" s="234">
        <v>0</v>
      </c>
      <c r="J214" s="234">
        <v>0</v>
      </c>
    </row>
    <row r="215" spans="1:10">
      <c r="A215" s="28" t="s">
        <v>13</v>
      </c>
      <c r="B215" s="215">
        <v>1.333933766899881</v>
      </c>
      <c r="C215" s="215">
        <v>1.4733672211902977</v>
      </c>
      <c r="D215" s="215">
        <v>1.8694548694740147</v>
      </c>
      <c r="E215" s="215">
        <v>6.4177246971944095</v>
      </c>
      <c r="F215" s="215">
        <v>7.5561414015374631</v>
      </c>
      <c r="G215" s="215">
        <v>4.1332200129732142</v>
      </c>
      <c r="H215" s="215">
        <v>0.88965934241373323</v>
      </c>
      <c r="I215" s="215">
        <v>0.8201759306271964</v>
      </c>
      <c r="J215" s="215">
        <v>24.493677242310206</v>
      </c>
    </row>
    <row r="216" spans="1:10">
      <c r="A216" s="17" t="s">
        <v>14</v>
      </c>
      <c r="B216" s="66">
        <v>4.5898554602447774</v>
      </c>
      <c r="C216" s="66">
        <v>1.2926750316375966</v>
      </c>
      <c r="D216" s="66">
        <v>1.7546091423528769</v>
      </c>
      <c r="E216" s="66">
        <v>1.5218726749459708</v>
      </c>
      <c r="F216" s="66">
        <v>1.7477433076432427</v>
      </c>
      <c r="G216" s="66">
        <v>1.1997717849517822</v>
      </c>
      <c r="H216" s="66">
        <v>1.6333952212272924</v>
      </c>
      <c r="I216" s="66">
        <v>1.5478344040339675</v>
      </c>
      <c r="J216" s="232">
        <v>15.287757027037504</v>
      </c>
    </row>
    <row r="217" spans="1:10">
      <c r="A217" s="17" t="s">
        <v>15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v>0</v>
      </c>
      <c r="H217" s="65">
        <v>0</v>
      </c>
      <c r="I217" s="65">
        <v>0</v>
      </c>
      <c r="J217" s="232">
        <v>0</v>
      </c>
    </row>
    <row r="218" spans="1:10">
      <c r="A218" s="17" t="s">
        <v>49</v>
      </c>
      <c r="B218" s="216">
        <v>0</v>
      </c>
      <c r="C218" s="216">
        <v>0</v>
      </c>
      <c r="D218" s="216">
        <v>0</v>
      </c>
      <c r="E218" s="216">
        <v>0</v>
      </c>
      <c r="F218" s="216">
        <v>0</v>
      </c>
      <c r="G218" s="216">
        <v>0</v>
      </c>
      <c r="H218" s="216">
        <v>0</v>
      </c>
      <c r="I218" s="216">
        <v>0</v>
      </c>
      <c r="J218" s="232">
        <v>0</v>
      </c>
    </row>
    <row r="219" spans="1:10">
      <c r="A219" s="28" t="s">
        <v>17</v>
      </c>
      <c r="B219" s="215">
        <v>4.5898554602447774</v>
      </c>
      <c r="C219" s="215">
        <v>1.2926750316375966</v>
      </c>
      <c r="D219" s="215">
        <v>1.7546091423528769</v>
      </c>
      <c r="E219" s="215">
        <v>1.5218726749459708</v>
      </c>
      <c r="F219" s="215">
        <v>1.7477433076432427</v>
      </c>
      <c r="G219" s="215">
        <v>1.1997717849517822</v>
      </c>
      <c r="H219" s="215">
        <v>1.6333952212272924</v>
      </c>
      <c r="I219" s="215">
        <v>1.5478344040339675</v>
      </c>
      <c r="J219" s="215">
        <v>15.287757027037504</v>
      </c>
    </row>
    <row r="220" spans="1:10">
      <c r="A220" s="36" t="s">
        <v>18</v>
      </c>
      <c r="B220" s="65">
        <v>0</v>
      </c>
      <c r="C220" s="198">
        <v>0</v>
      </c>
      <c r="D220" s="278">
        <v>0</v>
      </c>
      <c r="E220" s="232">
        <v>0</v>
      </c>
      <c r="F220" s="279">
        <v>0</v>
      </c>
      <c r="G220" s="232">
        <v>0</v>
      </c>
      <c r="H220" s="279">
        <v>0</v>
      </c>
      <c r="I220" s="232">
        <v>0</v>
      </c>
      <c r="J220" s="232">
        <v>0</v>
      </c>
    </row>
    <row r="221" spans="1:10">
      <c r="A221" s="36" t="s">
        <v>19</v>
      </c>
      <c r="B221" s="195">
        <v>0</v>
      </c>
      <c r="C221" s="232">
        <v>0</v>
      </c>
      <c r="D221" s="278">
        <v>0</v>
      </c>
      <c r="E221" s="232">
        <v>0</v>
      </c>
      <c r="F221" s="279">
        <v>0</v>
      </c>
      <c r="G221" s="232">
        <v>0</v>
      </c>
      <c r="H221" s="279">
        <v>0</v>
      </c>
      <c r="I221" s="232">
        <v>0</v>
      </c>
      <c r="J221" s="232">
        <v>0</v>
      </c>
    </row>
    <row r="222" spans="1:10">
      <c r="A222" s="36" t="s">
        <v>20</v>
      </c>
      <c r="B222" s="195">
        <v>0.16014575088220492</v>
      </c>
      <c r="C222" s="232">
        <v>0.15183592229427545</v>
      </c>
      <c r="D222" s="278">
        <v>0.14498018877825072</v>
      </c>
      <c r="E222" s="232">
        <v>0.13882628074429434</v>
      </c>
      <c r="F222" s="279">
        <v>0.1346124035276505</v>
      </c>
      <c r="G222" s="232">
        <v>0.13029566997774553</v>
      </c>
      <c r="H222" s="279">
        <v>0.1268007790279812</v>
      </c>
      <c r="I222" s="232">
        <v>0.12347793841792018</v>
      </c>
      <c r="J222" s="232">
        <v>1.1109749336503227</v>
      </c>
    </row>
    <row r="223" spans="1:10">
      <c r="A223" s="36" t="s">
        <v>21</v>
      </c>
      <c r="B223" s="195">
        <v>0</v>
      </c>
      <c r="C223" s="232">
        <v>0</v>
      </c>
      <c r="D223" s="278">
        <v>0</v>
      </c>
      <c r="E223" s="232">
        <v>0</v>
      </c>
      <c r="F223" s="279">
        <v>0</v>
      </c>
      <c r="G223" s="232">
        <v>0</v>
      </c>
      <c r="H223" s="279">
        <v>0</v>
      </c>
      <c r="I223" s="232">
        <v>0</v>
      </c>
      <c r="J223" s="232">
        <v>0</v>
      </c>
    </row>
    <row r="224" spans="1:10">
      <c r="A224" s="36" t="s">
        <v>22</v>
      </c>
      <c r="B224" s="195">
        <v>0</v>
      </c>
      <c r="C224" s="232">
        <v>0</v>
      </c>
      <c r="D224" s="278">
        <v>0</v>
      </c>
      <c r="E224" s="232">
        <v>0</v>
      </c>
      <c r="F224" s="279">
        <v>0</v>
      </c>
      <c r="G224" s="232">
        <v>0</v>
      </c>
      <c r="H224" s="279">
        <v>0</v>
      </c>
      <c r="I224" s="232">
        <v>0</v>
      </c>
      <c r="J224" s="232">
        <v>0</v>
      </c>
    </row>
    <row r="225" spans="1:10">
      <c r="A225" s="36" t="s">
        <v>23</v>
      </c>
      <c r="B225" s="195">
        <v>-4.5518086588813844E-7</v>
      </c>
      <c r="C225" s="232">
        <v>1.1432324254306847E-2</v>
      </c>
      <c r="D225" s="278">
        <v>0.11035377702477049</v>
      </c>
      <c r="E225" s="232">
        <v>0.11196590131238104</v>
      </c>
      <c r="F225" s="279">
        <v>-1.4314367501654972</v>
      </c>
      <c r="G225" s="232">
        <v>-2.1230998674977632</v>
      </c>
      <c r="H225" s="279">
        <v>-2.7861845088458232</v>
      </c>
      <c r="I225" s="232">
        <v>-3.1209192551380691</v>
      </c>
      <c r="J225" s="232">
        <v>-9.2278888342365608</v>
      </c>
    </row>
    <row r="226" spans="1:10">
      <c r="A226" s="24" t="s">
        <v>56</v>
      </c>
      <c r="B226" s="203">
        <v>-4.5518086588813844E-7</v>
      </c>
      <c r="C226" s="234">
        <v>1.1432324254306847E-2</v>
      </c>
      <c r="D226" s="280">
        <v>0.11035377702477049</v>
      </c>
      <c r="E226" s="234">
        <v>0.11196590131238104</v>
      </c>
      <c r="F226" s="281">
        <v>-1.4314367501654972</v>
      </c>
      <c r="G226" s="234">
        <v>-2.1230998674977632</v>
      </c>
      <c r="H226" s="281">
        <v>-2.7861845088458232</v>
      </c>
      <c r="I226" s="234">
        <v>-3.1209192551380691</v>
      </c>
      <c r="J226" s="234">
        <v>-9.2278888342365608</v>
      </c>
    </row>
    <row r="227" spans="1:10">
      <c r="A227" s="39" t="s">
        <v>25</v>
      </c>
      <c r="B227" s="236">
        <v>0.16014529570133904</v>
      </c>
      <c r="C227" s="236">
        <v>0.1632682465485823</v>
      </c>
      <c r="D227" s="236">
        <v>0.2553339658030212</v>
      </c>
      <c r="E227" s="236">
        <v>0.25079218205667542</v>
      </c>
      <c r="F227" s="236">
        <v>-1.2968243466378466</v>
      </c>
      <c r="G227" s="236">
        <v>-1.9928041975200177</v>
      </c>
      <c r="H227" s="236">
        <v>-2.6593837298178422</v>
      </c>
      <c r="I227" s="236">
        <v>-2.997441316720149</v>
      </c>
      <c r="J227" s="236">
        <v>-8.1169139005862387</v>
      </c>
    </row>
    <row r="228" spans="1:10">
      <c r="A228" s="36" t="s">
        <v>26</v>
      </c>
      <c r="B228" s="242">
        <v>0</v>
      </c>
      <c r="C228" s="243">
        <v>0</v>
      </c>
      <c r="D228" s="282">
        <v>0</v>
      </c>
      <c r="E228" s="243">
        <v>0</v>
      </c>
      <c r="F228" s="283">
        <v>0</v>
      </c>
      <c r="G228" s="243">
        <v>0</v>
      </c>
      <c r="H228" s="283">
        <v>0</v>
      </c>
      <c r="I228" s="243">
        <v>0</v>
      </c>
      <c r="J228" s="243">
        <v>0</v>
      </c>
    </row>
    <row r="229" spans="1:10">
      <c r="A229" s="36" t="s">
        <v>27</v>
      </c>
      <c r="B229" s="242">
        <v>0</v>
      </c>
      <c r="C229" s="243">
        <v>0</v>
      </c>
      <c r="D229" s="282">
        <v>0</v>
      </c>
      <c r="E229" s="243">
        <v>0</v>
      </c>
      <c r="F229" s="283">
        <v>0</v>
      </c>
      <c r="G229" s="243">
        <v>0</v>
      </c>
      <c r="H229" s="283">
        <v>0</v>
      </c>
      <c r="I229" s="243">
        <v>0</v>
      </c>
      <c r="J229" s="243">
        <v>0</v>
      </c>
    </row>
    <row r="230" spans="1:10">
      <c r="A230" s="43" t="s">
        <v>28</v>
      </c>
      <c r="B230" s="195">
        <v>0</v>
      </c>
      <c r="C230" s="232">
        <v>0</v>
      </c>
      <c r="D230" s="278">
        <v>0</v>
      </c>
      <c r="E230" s="232">
        <v>0</v>
      </c>
      <c r="F230" s="279">
        <v>0</v>
      </c>
      <c r="G230" s="232">
        <v>0</v>
      </c>
      <c r="H230" s="279">
        <v>0</v>
      </c>
      <c r="I230" s="232">
        <v>0</v>
      </c>
      <c r="J230" s="65">
        <v>0</v>
      </c>
    </row>
    <row r="231" spans="1:10" ht="14">
      <c r="A231" s="44" t="s">
        <v>29</v>
      </c>
      <c r="B231" s="236">
        <v>0.16014529570133904</v>
      </c>
      <c r="C231" s="236">
        <v>0.1632682465485823</v>
      </c>
      <c r="D231" s="236">
        <v>0.2553339658030212</v>
      </c>
      <c r="E231" s="236">
        <v>0.25079218205667542</v>
      </c>
      <c r="F231" s="236">
        <v>-1.2968243466378466</v>
      </c>
      <c r="G231" s="236">
        <v>-1.9928041975200177</v>
      </c>
      <c r="H231" s="236">
        <v>-2.6593837298178422</v>
      </c>
      <c r="I231" s="236">
        <v>-2.997441316720149</v>
      </c>
      <c r="J231" s="236">
        <v>-8.1169139005862387</v>
      </c>
    </row>
    <row r="232" spans="1:10">
      <c r="A232" s="284" t="s">
        <v>31</v>
      </c>
      <c r="B232" s="158">
        <v>6.0839345228459969</v>
      </c>
      <c r="C232" s="285">
        <v>2.9293104993764767</v>
      </c>
      <c r="D232" s="285">
        <v>3.879397977629913</v>
      </c>
      <c r="E232" s="285">
        <v>8.1903895541970559</v>
      </c>
      <c r="F232" s="285">
        <v>8.0070603625428589</v>
      </c>
      <c r="G232" s="285">
        <v>3.3401876004049784</v>
      </c>
      <c r="H232" s="285">
        <v>-0.13632916617681656</v>
      </c>
      <c r="I232" s="285">
        <v>-0.62943098205898507</v>
      </c>
      <c r="J232" s="285">
        <v>31.664520368761472</v>
      </c>
    </row>
    <row r="233" spans="1:10">
      <c r="E233" s="286">
        <f>+E232-E200</f>
        <v>0</v>
      </c>
      <c r="G233" s="286"/>
      <c r="H233" s="286">
        <f>+H232-H200</f>
        <v>-3.3306690738754696E-16</v>
      </c>
    </row>
    <row r="234" spans="1:10">
      <c r="B234" s="287" t="str">
        <f>IF(B200=B232,"OK","Error")</f>
        <v>OK</v>
      </c>
      <c r="C234" s="287" t="str">
        <f t="shared" ref="C234:J234" si="35">IF(C200=C232,"OK","Error")</f>
        <v>OK</v>
      </c>
      <c r="D234" s="287" t="str">
        <f t="shared" si="35"/>
        <v>OK</v>
      </c>
      <c r="E234" s="287" t="str">
        <f t="shared" si="35"/>
        <v>Error</v>
      </c>
      <c r="F234" s="287" t="str">
        <f t="shared" si="35"/>
        <v>OK</v>
      </c>
      <c r="G234" s="287" t="str">
        <f t="shared" si="35"/>
        <v>OK</v>
      </c>
      <c r="H234" s="287" t="str">
        <f t="shared" si="35"/>
        <v>Error</v>
      </c>
      <c r="I234" s="287" t="str">
        <f t="shared" si="35"/>
        <v>OK</v>
      </c>
      <c r="J234" s="287" t="str">
        <f t="shared" si="35"/>
        <v>OK</v>
      </c>
    </row>
    <row r="236" spans="1:10">
      <c r="A236" s="1" t="s">
        <v>73</v>
      </c>
    </row>
    <row r="237" spans="1:10">
      <c r="A237" s="1" t="s">
        <v>74</v>
      </c>
    </row>
  </sheetData>
  <mergeCells count="12">
    <mergeCell ref="M59:U60"/>
    <mergeCell ref="X59:AF60"/>
    <mergeCell ref="B206:J206"/>
    <mergeCell ref="B9:H10"/>
    <mergeCell ref="I9:I10"/>
    <mergeCell ref="J9:J11"/>
    <mergeCell ref="B59:I60"/>
    <mergeCell ref="B110:J110"/>
    <mergeCell ref="M110:U110"/>
    <mergeCell ref="X110:AF110"/>
    <mergeCell ref="B151:J151"/>
    <mergeCell ref="B190:J190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 xr:uid="{DC42D7D0-58B0-4AC3-A10B-21F31D65F710}">
      <formula1>B934:B939</formula1>
    </dataValidation>
  </dataValidations>
  <pageMargins left="0.70866141732283472" right="0.70866141732283472" top="0.74803149606299213" bottom="0.74803149606299213" header="0.31496062992125984" footer="0.31496062992125984"/>
  <pageSetup paperSize="8" scale="39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4F27-3028-48A9-97AC-0BDC89F357F6}">
  <sheetPr>
    <tabColor theme="0" tint="-0.14999847407452621"/>
    <pageSetUpPr autoPageBreaks="0" fitToPage="1"/>
  </sheetPr>
  <dimension ref="A1:AI93"/>
  <sheetViews>
    <sheetView zoomScale="85" zoomScaleNormal="85" workbookViewId="0">
      <selection activeCell="L98" sqref="L98"/>
    </sheetView>
  </sheetViews>
  <sheetFormatPr baseColWidth="10" defaultColWidth="9.1640625" defaultRowHeight="13"/>
  <cols>
    <col min="1" max="1" width="33.6640625" style="1" customWidth="1"/>
    <col min="2" max="2" width="19.83203125" style="1" customWidth="1"/>
    <col min="3" max="4" width="15" style="1" customWidth="1"/>
    <col min="5" max="5" width="15" style="3" customWidth="1"/>
    <col min="6" max="12" width="15" style="1" customWidth="1"/>
    <col min="13" max="13" width="32.83203125" style="1" customWidth="1"/>
    <col min="14" max="14" width="9.1640625" style="1"/>
    <col min="15" max="15" width="10.33203125" style="1" customWidth="1"/>
    <col min="16" max="16" width="11" style="1" bestFit="1" customWidth="1"/>
    <col min="17" max="17" width="11" style="3" bestFit="1" customWidth="1"/>
    <col min="18" max="19" width="11" style="1" bestFit="1" customWidth="1"/>
    <col min="20" max="22" width="9.5" style="1" bestFit="1" customWidth="1"/>
    <col min="23" max="23" width="13.33203125" style="1" bestFit="1" customWidth="1"/>
    <col min="24" max="24" width="9.1640625" style="1"/>
    <col min="25" max="25" width="32.5" style="1" customWidth="1"/>
    <col min="26" max="26" width="9.1640625" style="1"/>
    <col min="27" max="34" width="10.83203125" style="1" bestFit="1" customWidth="1"/>
    <col min="35" max="35" width="13.83203125" style="1" bestFit="1" customWidth="1"/>
    <col min="36" max="16384" width="9.1640625" style="1"/>
  </cols>
  <sheetData>
    <row r="1" spans="1:35" s="10" customFormat="1" ht="25">
      <c r="A1" s="8" t="s">
        <v>256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10" customFormat="1" ht="25">
      <c r="A2" s="8" t="s">
        <v>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0" customFormat="1" ht="25">
      <c r="A3" s="8" t="s">
        <v>258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5" spans="1:35" ht="20">
      <c r="A5" s="4" t="s">
        <v>75</v>
      </c>
    </row>
    <row r="7" spans="1:35">
      <c r="A7" s="3" t="s">
        <v>76</v>
      </c>
      <c r="B7" s="3"/>
    </row>
    <row r="9" spans="1:35" ht="12.75" customHeight="1">
      <c r="A9" s="11"/>
      <c r="B9" s="288"/>
      <c r="C9" s="561" t="s">
        <v>2</v>
      </c>
      <c r="D9" s="562"/>
      <c r="E9" s="562"/>
      <c r="F9" s="562"/>
      <c r="G9" s="562"/>
      <c r="H9" s="562"/>
      <c r="I9" s="563"/>
      <c r="J9" s="559" t="s">
        <v>3</v>
      </c>
      <c r="K9" s="564" t="s">
        <v>4</v>
      </c>
    </row>
    <row r="10" spans="1:35">
      <c r="A10" s="12"/>
      <c r="B10" s="289"/>
      <c r="C10" s="561"/>
      <c r="D10" s="562"/>
      <c r="E10" s="562"/>
      <c r="F10" s="562"/>
      <c r="G10" s="562"/>
      <c r="H10" s="562"/>
      <c r="I10" s="563"/>
      <c r="J10" s="560"/>
      <c r="K10" s="565"/>
    </row>
    <row r="11" spans="1:35">
      <c r="A11" s="13" t="s">
        <v>77</v>
      </c>
      <c r="B11" s="290"/>
      <c r="C11" s="291">
        <v>2014</v>
      </c>
      <c r="D11" s="292">
        <v>2015</v>
      </c>
      <c r="E11" s="292">
        <v>2016</v>
      </c>
      <c r="F11" s="292">
        <v>2017</v>
      </c>
      <c r="G11" s="292">
        <v>2018</v>
      </c>
      <c r="H11" s="292">
        <v>2019</v>
      </c>
      <c r="I11" s="292">
        <v>2020</v>
      </c>
      <c r="J11" s="292">
        <v>2021</v>
      </c>
      <c r="K11" s="566"/>
    </row>
    <row r="12" spans="1:35">
      <c r="A12" s="293" t="s">
        <v>78</v>
      </c>
      <c r="B12" s="294"/>
      <c r="C12" s="295"/>
      <c r="D12" s="296"/>
      <c r="E12" s="297"/>
      <c r="F12" s="298"/>
      <c r="G12" s="299"/>
      <c r="H12" s="299"/>
      <c r="I12" s="299"/>
      <c r="J12" s="299"/>
      <c r="K12" s="300"/>
    </row>
    <row r="13" spans="1:35" ht="14">
      <c r="A13" s="301" t="s">
        <v>79</v>
      </c>
      <c r="B13" s="302" t="s">
        <v>80</v>
      </c>
      <c r="C13" s="303">
        <f t="shared" ref="C13:I14" si="0">+C42</f>
        <v>5636</v>
      </c>
      <c r="D13" s="303">
        <f t="shared" si="0"/>
        <v>6424</v>
      </c>
      <c r="E13" s="303">
        <f t="shared" si="0"/>
        <v>5569</v>
      </c>
      <c r="F13" s="303">
        <f t="shared" si="0"/>
        <v>6421</v>
      </c>
      <c r="G13" s="303">
        <f t="shared" si="0"/>
        <v>6052</v>
      </c>
      <c r="H13" s="303">
        <f t="shared" si="0"/>
        <v>4889</v>
      </c>
      <c r="I13" s="303">
        <f t="shared" si="0"/>
        <v>4761</v>
      </c>
      <c r="J13" s="304">
        <v>4551</v>
      </c>
      <c r="K13" s="305">
        <f>SUM(C13:J13)</f>
        <v>44303</v>
      </c>
    </row>
    <row r="14" spans="1:35" ht="14">
      <c r="A14" s="301" t="s">
        <v>81</v>
      </c>
      <c r="B14" s="306" t="s">
        <v>80</v>
      </c>
      <c r="C14" s="307">
        <f t="shared" si="0"/>
        <v>6317</v>
      </c>
      <c r="D14" s="307">
        <f t="shared" si="0"/>
        <v>5417</v>
      </c>
      <c r="E14" s="307">
        <f t="shared" si="0"/>
        <v>5943</v>
      </c>
      <c r="F14" s="307">
        <f t="shared" si="0"/>
        <v>5621</v>
      </c>
      <c r="G14" s="307">
        <f t="shared" si="0"/>
        <v>5249</v>
      </c>
      <c r="H14" s="307">
        <f t="shared" si="0"/>
        <v>5929</v>
      </c>
      <c r="I14" s="307">
        <f t="shared" si="0"/>
        <v>5772</v>
      </c>
      <c r="J14" s="308">
        <v>5332</v>
      </c>
      <c r="K14" s="309">
        <f>SUM(C14:J14)</f>
        <v>45580</v>
      </c>
    </row>
    <row r="15" spans="1:35" ht="14">
      <c r="A15" s="301" t="s">
        <v>82</v>
      </c>
      <c r="B15" s="310" t="s">
        <v>80</v>
      </c>
      <c r="C15" s="311">
        <v>2</v>
      </c>
      <c r="D15" s="311">
        <v>7</v>
      </c>
      <c r="E15" s="311">
        <v>1</v>
      </c>
      <c r="F15" s="311">
        <v>0</v>
      </c>
      <c r="G15" s="311">
        <v>0</v>
      </c>
      <c r="H15" s="311">
        <v>0</v>
      </c>
      <c r="I15" s="311">
        <v>2</v>
      </c>
      <c r="J15" s="311">
        <v>0</v>
      </c>
      <c r="K15" s="312">
        <f>SUM(C15:J15)</f>
        <v>12</v>
      </c>
    </row>
    <row r="16" spans="1:35">
      <c r="A16" s="313"/>
      <c r="B16" s="314"/>
      <c r="C16" s="315"/>
      <c r="D16" s="315"/>
      <c r="E16" s="315"/>
      <c r="F16" s="315"/>
      <c r="G16" s="315"/>
      <c r="H16" s="315"/>
      <c r="I16" s="315"/>
      <c r="J16" s="316"/>
      <c r="K16" s="305"/>
    </row>
    <row r="17" spans="1:13">
      <c r="A17" s="317" t="s">
        <v>83</v>
      </c>
      <c r="B17" s="318"/>
      <c r="C17" s="319"/>
      <c r="D17" s="319"/>
      <c r="E17" s="319"/>
      <c r="F17" s="319"/>
      <c r="G17" s="319"/>
      <c r="H17" s="319"/>
      <c r="I17" s="319"/>
      <c r="J17" s="320"/>
      <c r="K17" s="312"/>
    </row>
    <row r="18" spans="1:13">
      <c r="A18" s="301" t="s">
        <v>84</v>
      </c>
      <c r="B18" s="321" t="s">
        <v>85</v>
      </c>
      <c r="C18" s="322">
        <f t="shared" ref="C18:I25" si="1">+C47</f>
        <v>11.31808</v>
      </c>
      <c r="D18" s="322">
        <f t="shared" si="1"/>
        <v>13.440419999999998</v>
      </c>
      <c r="E18" s="322">
        <f t="shared" si="1"/>
        <v>9.82315</v>
      </c>
      <c r="F18" s="322">
        <f t="shared" si="1"/>
        <v>12.604220000000002</v>
      </c>
      <c r="G18" s="322">
        <f t="shared" si="1"/>
        <v>17.505200000000002</v>
      </c>
      <c r="H18" s="322">
        <f t="shared" si="1"/>
        <v>22.7956</v>
      </c>
      <c r="I18" s="322">
        <f t="shared" si="1"/>
        <v>18.886199999999999</v>
      </c>
      <c r="J18" s="323">
        <v>18.353099999999998</v>
      </c>
      <c r="K18" s="324">
        <f t="shared" ref="K18:K25" si="2">SUM(C18:J18)</f>
        <v>124.72597</v>
      </c>
    </row>
    <row r="19" spans="1:13" ht="14">
      <c r="A19" s="301" t="s">
        <v>86</v>
      </c>
      <c r="B19" s="306" t="s">
        <v>80</v>
      </c>
      <c r="C19" s="308">
        <f t="shared" si="1"/>
        <v>0</v>
      </c>
      <c r="D19" s="308">
        <f t="shared" si="1"/>
        <v>0</v>
      </c>
      <c r="E19" s="308">
        <f t="shared" si="1"/>
        <v>4</v>
      </c>
      <c r="F19" s="308">
        <f t="shared" si="1"/>
        <v>0</v>
      </c>
      <c r="G19" s="308">
        <f t="shared" si="1"/>
        <v>1</v>
      </c>
      <c r="H19" s="308">
        <f t="shared" si="1"/>
        <v>1</v>
      </c>
      <c r="I19" s="308">
        <f t="shared" si="1"/>
        <v>1</v>
      </c>
      <c r="J19" s="308">
        <v>0</v>
      </c>
      <c r="K19" s="325">
        <f t="shared" si="2"/>
        <v>7</v>
      </c>
    </row>
    <row r="20" spans="1:13" ht="14">
      <c r="A20" s="301" t="s">
        <v>87</v>
      </c>
      <c r="B20" s="310" t="s">
        <v>80</v>
      </c>
      <c r="C20" s="326">
        <f t="shared" si="1"/>
        <v>11498</v>
      </c>
      <c r="D20" s="326">
        <f t="shared" si="1"/>
        <v>11294</v>
      </c>
      <c r="E20" s="326">
        <f t="shared" si="1"/>
        <v>11640</v>
      </c>
      <c r="F20" s="326">
        <f t="shared" si="1"/>
        <v>11933</v>
      </c>
      <c r="G20" s="326">
        <f t="shared" si="1"/>
        <v>11074</v>
      </c>
      <c r="H20" s="326">
        <f t="shared" si="1"/>
        <v>10857</v>
      </c>
      <c r="I20" s="326">
        <f t="shared" si="1"/>
        <v>10227</v>
      </c>
      <c r="J20" s="326">
        <v>8948</v>
      </c>
      <c r="K20" s="312">
        <f t="shared" si="2"/>
        <v>87471</v>
      </c>
    </row>
    <row r="21" spans="1:13" ht="14">
      <c r="A21" s="301" t="s">
        <v>88</v>
      </c>
      <c r="B21" s="302" t="s">
        <v>80</v>
      </c>
      <c r="C21" s="303">
        <f t="shared" si="1"/>
        <v>2898</v>
      </c>
      <c r="D21" s="303">
        <f t="shared" si="1"/>
        <v>3595</v>
      </c>
      <c r="E21" s="303">
        <f t="shared" si="1"/>
        <v>3878</v>
      </c>
      <c r="F21" s="303">
        <f t="shared" si="1"/>
        <v>4463</v>
      </c>
      <c r="G21" s="303">
        <f t="shared" si="1"/>
        <v>4370</v>
      </c>
      <c r="H21" s="303">
        <f t="shared" si="1"/>
        <v>4097</v>
      </c>
      <c r="I21" s="303">
        <f t="shared" si="1"/>
        <v>4109</v>
      </c>
      <c r="J21" s="304">
        <v>3645</v>
      </c>
      <c r="K21" s="305">
        <f t="shared" si="2"/>
        <v>31055</v>
      </c>
    </row>
    <row r="22" spans="1:13" ht="14">
      <c r="A22" s="301" t="s">
        <v>89</v>
      </c>
      <c r="B22" s="306" t="s">
        <v>80</v>
      </c>
      <c r="C22" s="307">
        <f t="shared" si="1"/>
        <v>5381</v>
      </c>
      <c r="D22" s="307">
        <f t="shared" si="1"/>
        <v>5508</v>
      </c>
      <c r="E22" s="307">
        <f t="shared" si="1"/>
        <v>5563</v>
      </c>
      <c r="F22" s="307">
        <f t="shared" si="1"/>
        <v>5235</v>
      </c>
      <c r="G22" s="307">
        <f t="shared" si="1"/>
        <v>4998</v>
      </c>
      <c r="H22" s="307">
        <f t="shared" si="1"/>
        <v>5086</v>
      </c>
      <c r="I22" s="307">
        <f t="shared" si="1"/>
        <v>4461</v>
      </c>
      <c r="J22" s="308">
        <v>3620</v>
      </c>
      <c r="K22" s="309">
        <f t="shared" si="2"/>
        <v>39852</v>
      </c>
    </row>
    <row r="23" spans="1:13" ht="14">
      <c r="A23" s="301" t="s">
        <v>90</v>
      </c>
      <c r="B23" s="306" t="s">
        <v>80</v>
      </c>
      <c r="C23" s="307">
        <f t="shared" si="1"/>
        <v>587</v>
      </c>
      <c r="D23" s="307">
        <f t="shared" si="1"/>
        <v>530</v>
      </c>
      <c r="E23" s="307">
        <f t="shared" si="1"/>
        <v>640</v>
      </c>
      <c r="F23" s="307">
        <f t="shared" si="1"/>
        <v>639</v>
      </c>
      <c r="G23" s="307">
        <f t="shared" si="1"/>
        <v>655</v>
      </c>
      <c r="H23" s="307">
        <f t="shared" si="1"/>
        <v>591</v>
      </c>
      <c r="I23" s="307">
        <f t="shared" si="1"/>
        <v>566</v>
      </c>
      <c r="J23" s="308">
        <v>491</v>
      </c>
      <c r="K23" s="309">
        <f t="shared" si="2"/>
        <v>4699</v>
      </c>
    </row>
    <row r="24" spans="1:13" ht="14">
      <c r="A24" s="301" t="s">
        <v>91</v>
      </c>
      <c r="B24" s="310" t="s">
        <v>80</v>
      </c>
      <c r="C24" s="311">
        <f t="shared" si="1"/>
        <v>2632</v>
      </c>
      <c r="D24" s="311">
        <f t="shared" si="1"/>
        <v>1661</v>
      </c>
      <c r="E24" s="311">
        <f t="shared" si="1"/>
        <v>1559</v>
      </c>
      <c r="F24" s="311">
        <f t="shared" si="1"/>
        <v>1596</v>
      </c>
      <c r="G24" s="311">
        <f t="shared" si="1"/>
        <v>1051</v>
      </c>
      <c r="H24" s="311">
        <f t="shared" si="1"/>
        <v>1083</v>
      </c>
      <c r="I24" s="311">
        <f t="shared" si="1"/>
        <v>1091</v>
      </c>
      <c r="J24" s="326">
        <v>1192</v>
      </c>
      <c r="K24" s="312">
        <f t="shared" si="2"/>
        <v>11865</v>
      </c>
      <c r="M24" s="327"/>
    </row>
    <row r="25" spans="1:13" ht="14">
      <c r="A25" s="301" t="s">
        <v>92</v>
      </c>
      <c r="B25" s="328" t="s">
        <v>93</v>
      </c>
      <c r="C25" s="329">
        <f t="shared" si="1"/>
        <v>94</v>
      </c>
      <c r="D25" s="329">
        <f t="shared" si="1"/>
        <v>90</v>
      </c>
      <c r="E25" s="329">
        <f t="shared" si="1"/>
        <v>35</v>
      </c>
      <c r="F25" s="329">
        <f t="shared" si="1"/>
        <v>24</v>
      </c>
      <c r="G25" s="329">
        <f t="shared" si="1"/>
        <v>16</v>
      </c>
      <c r="H25" s="329">
        <f t="shared" si="1"/>
        <v>14</v>
      </c>
      <c r="I25" s="329">
        <f t="shared" si="1"/>
        <v>22</v>
      </c>
      <c r="J25" s="329">
        <v>13</v>
      </c>
      <c r="K25" s="330">
        <f t="shared" si="2"/>
        <v>308</v>
      </c>
    </row>
    <row r="26" spans="1:13">
      <c r="A26" s="301"/>
      <c r="B26" s="314"/>
      <c r="C26" s="315"/>
      <c r="D26" s="315"/>
      <c r="E26" s="315"/>
      <c r="F26" s="315"/>
      <c r="G26" s="315"/>
      <c r="H26" s="315"/>
      <c r="I26" s="315"/>
      <c r="J26" s="316"/>
      <c r="K26" s="305"/>
    </row>
    <row r="27" spans="1:13">
      <c r="A27" s="331" t="s">
        <v>94</v>
      </c>
      <c r="B27" s="318"/>
      <c r="C27" s="319"/>
      <c r="D27" s="319"/>
      <c r="E27" s="319"/>
      <c r="F27" s="319"/>
      <c r="G27" s="319"/>
      <c r="H27" s="319"/>
      <c r="I27" s="319"/>
      <c r="J27" s="320"/>
      <c r="K27" s="312"/>
    </row>
    <row r="28" spans="1:13">
      <c r="A28" s="301" t="s">
        <v>95</v>
      </c>
      <c r="B28" s="321" t="s">
        <v>85</v>
      </c>
      <c r="C28" s="332">
        <f t="shared" ref="C28:I34" si="3">+C57</f>
        <v>333.40511999999995</v>
      </c>
      <c r="D28" s="332">
        <f t="shared" si="3"/>
        <v>365.67653999999999</v>
      </c>
      <c r="E28" s="332">
        <f t="shared" si="3"/>
        <v>345.08439000000004</v>
      </c>
      <c r="F28" s="332">
        <f t="shared" si="3"/>
        <v>337.44709999999901</v>
      </c>
      <c r="G28" s="332">
        <f t="shared" si="3"/>
        <v>299.11020000000013</v>
      </c>
      <c r="H28" s="332">
        <f t="shared" si="3"/>
        <v>306.76370000000031</v>
      </c>
      <c r="I28" s="332">
        <f t="shared" si="3"/>
        <v>315.57279999999963</v>
      </c>
      <c r="J28" s="333">
        <v>276.75989999999967</v>
      </c>
      <c r="K28" s="334">
        <f t="shared" ref="K28:K34" si="4">SUM(C28:J28)</f>
        <v>2579.8197499999983</v>
      </c>
    </row>
    <row r="29" spans="1:13">
      <c r="A29" s="301" t="s">
        <v>96</v>
      </c>
      <c r="B29" s="335" t="s">
        <v>85</v>
      </c>
      <c r="C29" s="336">
        <f t="shared" si="3"/>
        <v>21.684699999999999</v>
      </c>
      <c r="D29" s="336">
        <f t="shared" si="3"/>
        <v>21.4574</v>
      </c>
      <c r="E29" s="336">
        <f t="shared" si="3"/>
        <v>20.864100000000001</v>
      </c>
      <c r="F29" s="336">
        <f t="shared" si="3"/>
        <v>30.875499999999999</v>
      </c>
      <c r="G29" s="336">
        <f t="shared" si="3"/>
        <v>30.055000000000003</v>
      </c>
      <c r="H29" s="336">
        <f t="shared" si="3"/>
        <v>24.971599999999992</v>
      </c>
      <c r="I29" s="336">
        <f t="shared" si="3"/>
        <v>47.950100000000013</v>
      </c>
      <c r="J29" s="337">
        <v>30.800400000000007</v>
      </c>
      <c r="K29" s="338">
        <f t="shared" si="4"/>
        <v>228.65880000000001</v>
      </c>
    </row>
    <row r="30" spans="1:13">
      <c r="A30" s="301" t="s">
        <v>97</v>
      </c>
      <c r="B30" s="335" t="s">
        <v>85</v>
      </c>
      <c r="C30" s="336">
        <f t="shared" si="3"/>
        <v>1.371</v>
      </c>
      <c r="D30" s="336">
        <f t="shared" si="3"/>
        <v>1.7409000000000001</v>
      </c>
      <c r="E30" s="336">
        <f t="shared" si="3"/>
        <v>0.77210000000000001</v>
      </c>
      <c r="F30" s="336">
        <f t="shared" si="3"/>
        <v>1.1013999999999999</v>
      </c>
      <c r="G30" s="336">
        <f t="shared" si="3"/>
        <v>0.98209999999999986</v>
      </c>
      <c r="H30" s="336">
        <f t="shared" si="3"/>
        <v>0.2616</v>
      </c>
      <c r="I30" s="336">
        <f t="shared" si="3"/>
        <v>0</v>
      </c>
      <c r="J30" s="337">
        <v>0</v>
      </c>
      <c r="K30" s="338">
        <f t="shared" si="4"/>
        <v>6.2290999999999999</v>
      </c>
    </row>
    <row r="31" spans="1:13">
      <c r="A31" s="301" t="s">
        <v>98</v>
      </c>
      <c r="B31" s="335" t="s">
        <v>85</v>
      </c>
      <c r="C31" s="336">
        <f t="shared" si="3"/>
        <v>64.840130000000002</v>
      </c>
      <c r="D31" s="336">
        <f t="shared" si="3"/>
        <v>66.752329999999972</v>
      </c>
      <c r="E31" s="336">
        <f t="shared" si="3"/>
        <v>100.33930000000005</v>
      </c>
      <c r="F31" s="336">
        <f t="shared" si="3"/>
        <v>84.644199999999969</v>
      </c>
      <c r="G31" s="336">
        <f t="shared" si="3"/>
        <v>69.894440000000003</v>
      </c>
      <c r="H31" s="336">
        <f t="shared" si="3"/>
        <v>62.012000000000015</v>
      </c>
      <c r="I31" s="336">
        <f t="shared" si="3"/>
        <v>59.402200000000072</v>
      </c>
      <c r="J31" s="337">
        <v>44.033669999999951</v>
      </c>
      <c r="K31" s="338">
        <f t="shared" si="4"/>
        <v>551.91826999999989</v>
      </c>
    </row>
    <row r="32" spans="1:13">
      <c r="A32" s="301" t="s">
        <v>99</v>
      </c>
      <c r="B32" s="335" t="s">
        <v>85</v>
      </c>
      <c r="C32" s="336">
        <f t="shared" si="3"/>
        <v>28.464999999999996</v>
      </c>
      <c r="D32" s="336">
        <f t="shared" si="3"/>
        <v>25.340430000000001</v>
      </c>
      <c r="E32" s="336">
        <f t="shared" si="3"/>
        <v>8.8669299999999982</v>
      </c>
      <c r="F32" s="336">
        <f t="shared" si="3"/>
        <v>17.124899999999993</v>
      </c>
      <c r="G32" s="336">
        <f t="shared" si="3"/>
        <v>17.6068</v>
      </c>
      <c r="H32" s="336">
        <f t="shared" si="3"/>
        <v>15.241929999999996</v>
      </c>
      <c r="I32" s="336">
        <f t="shared" si="3"/>
        <v>19.114999999999998</v>
      </c>
      <c r="J32" s="337">
        <v>10.519099999999998</v>
      </c>
      <c r="K32" s="338">
        <f t="shared" si="4"/>
        <v>142.28009</v>
      </c>
    </row>
    <row r="33" spans="1:35" ht="14">
      <c r="A33" s="301" t="s">
        <v>100</v>
      </c>
      <c r="B33" s="306" t="s">
        <v>80</v>
      </c>
      <c r="C33" s="307">
        <f t="shared" si="3"/>
        <v>19750</v>
      </c>
      <c r="D33" s="307">
        <f t="shared" si="3"/>
        <v>20361</v>
      </c>
      <c r="E33" s="307">
        <f t="shared" si="3"/>
        <v>17308</v>
      </c>
      <c r="F33" s="307">
        <f t="shared" si="3"/>
        <v>17354</v>
      </c>
      <c r="G33" s="307">
        <f t="shared" si="3"/>
        <v>14043</v>
      </c>
      <c r="H33" s="307">
        <f t="shared" si="3"/>
        <v>12934</v>
      </c>
      <c r="I33" s="307">
        <f t="shared" si="3"/>
        <v>13608</v>
      </c>
      <c r="J33" s="308">
        <v>10173</v>
      </c>
      <c r="K33" s="309">
        <f t="shared" si="4"/>
        <v>125531</v>
      </c>
    </row>
    <row r="34" spans="1:35" ht="14">
      <c r="A34" s="339" t="s">
        <v>101</v>
      </c>
      <c r="B34" s="310" t="s">
        <v>80</v>
      </c>
      <c r="C34" s="311">
        <f t="shared" si="3"/>
        <v>22851</v>
      </c>
      <c r="D34" s="311">
        <f t="shared" si="3"/>
        <v>23770</v>
      </c>
      <c r="E34" s="311">
        <f t="shared" si="3"/>
        <v>21642</v>
      </c>
      <c r="F34" s="311">
        <f t="shared" si="3"/>
        <v>23268</v>
      </c>
      <c r="G34" s="311">
        <f t="shared" si="3"/>
        <v>18083</v>
      </c>
      <c r="H34" s="311">
        <f t="shared" si="3"/>
        <v>17146</v>
      </c>
      <c r="I34" s="311">
        <f t="shared" si="3"/>
        <v>16700</v>
      </c>
      <c r="J34" s="326">
        <v>13878</v>
      </c>
      <c r="K34" s="312">
        <f t="shared" si="4"/>
        <v>157338</v>
      </c>
    </row>
    <row r="35" spans="1:35">
      <c r="E35" s="1"/>
    </row>
    <row r="36" spans="1:35">
      <c r="A36" s="3" t="s">
        <v>102</v>
      </c>
      <c r="D36" s="3"/>
      <c r="M36" s="3" t="s">
        <v>47</v>
      </c>
      <c r="P36" s="3"/>
      <c r="Y36" s="3" t="s">
        <v>48</v>
      </c>
      <c r="AB36" s="3"/>
    </row>
    <row r="37" spans="1:35" ht="14" thickBot="1"/>
    <row r="38" spans="1:35" ht="12.75" customHeight="1">
      <c r="A38" s="11"/>
      <c r="B38" s="288"/>
      <c r="C38" s="567" t="s">
        <v>2</v>
      </c>
      <c r="D38" s="568"/>
      <c r="E38" s="568"/>
      <c r="F38" s="568"/>
      <c r="G38" s="568"/>
      <c r="H38" s="568"/>
      <c r="I38" s="568"/>
      <c r="J38" s="571" t="s">
        <v>103</v>
      </c>
      <c r="K38" s="573"/>
      <c r="M38" s="11"/>
      <c r="N38" s="340"/>
      <c r="O38" s="553" t="s">
        <v>2</v>
      </c>
      <c r="P38" s="554"/>
      <c r="Q38" s="554"/>
      <c r="R38" s="554"/>
      <c r="S38" s="554"/>
      <c r="T38" s="554"/>
      <c r="U38" s="555"/>
      <c r="V38" s="559" t="s">
        <v>3</v>
      </c>
      <c r="W38" s="341"/>
      <c r="Y38" s="11"/>
      <c r="Z38" s="340"/>
      <c r="AA38" s="553" t="s">
        <v>2</v>
      </c>
      <c r="AB38" s="554"/>
      <c r="AC38" s="554"/>
      <c r="AD38" s="554"/>
      <c r="AE38" s="554"/>
      <c r="AF38" s="554"/>
      <c r="AG38" s="555"/>
      <c r="AH38" s="559" t="s">
        <v>3</v>
      </c>
      <c r="AI38" s="341"/>
    </row>
    <row r="39" spans="1:35" ht="30.75" customHeight="1" thickBot="1">
      <c r="A39" s="12"/>
      <c r="B39" s="289"/>
      <c r="C39" s="569"/>
      <c r="D39" s="570"/>
      <c r="E39" s="570"/>
      <c r="F39" s="570"/>
      <c r="G39" s="570"/>
      <c r="H39" s="570"/>
      <c r="I39" s="570"/>
      <c r="J39" s="572"/>
      <c r="K39" s="574"/>
      <c r="M39" s="12"/>
      <c r="N39" s="342"/>
      <c r="O39" s="556"/>
      <c r="P39" s="557"/>
      <c r="Q39" s="557"/>
      <c r="R39" s="557"/>
      <c r="S39" s="557"/>
      <c r="T39" s="557"/>
      <c r="U39" s="558"/>
      <c r="V39" s="560"/>
      <c r="W39" s="343"/>
      <c r="Y39" s="12"/>
      <c r="Z39" s="342"/>
      <c r="AA39" s="556"/>
      <c r="AB39" s="557"/>
      <c r="AC39" s="557"/>
      <c r="AD39" s="557"/>
      <c r="AE39" s="557"/>
      <c r="AF39" s="557"/>
      <c r="AG39" s="558"/>
      <c r="AH39" s="560"/>
      <c r="AI39" s="343"/>
    </row>
    <row r="40" spans="1:35" ht="14">
      <c r="A40" s="13" t="s">
        <v>77</v>
      </c>
      <c r="B40" s="344" t="s">
        <v>104</v>
      </c>
      <c r="C40" s="291">
        <v>2014</v>
      </c>
      <c r="D40" s="345">
        <v>2015</v>
      </c>
      <c r="E40" s="345">
        <v>2016</v>
      </c>
      <c r="F40" s="346">
        <v>2017</v>
      </c>
      <c r="G40" s="345">
        <v>2018</v>
      </c>
      <c r="H40" s="346">
        <v>2019</v>
      </c>
      <c r="I40" s="345">
        <v>2020</v>
      </c>
      <c r="J40" s="347">
        <v>2021</v>
      </c>
      <c r="K40" s="348" t="s">
        <v>105</v>
      </c>
      <c r="M40" s="13" t="s">
        <v>77</v>
      </c>
      <c r="N40" s="344" t="s">
        <v>104</v>
      </c>
      <c r="O40" s="291">
        <v>2014</v>
      </c>
      <c r="P40" s="345">
        <v>2015</v>
      </c>
      <c r="Q40" s="345">
        <v>2016</v>
      </c>
      <c r="R40" s="346">
        <v>2017</v>
      </c>
      <c r="S40" s="345">
        <v>2018</v>
      </c>
      <c r="T40" s="346">
        <v>2019</v>
      </c>
      <c r="U40" s="345">
        <v>2020</v>
      </c>
      <c r="V40" s="347">
        <v>2021</v>
      </c>
      <c r="W40" s="348" t="s">
        <v>4</v>
      </c>
      <c r="Y40" s="13" t="s">
        <v>77</v>
      </c>
      <c r="Z40" s="344" t="s">
        <v>104</v>
      </c>
      <c r="AA40" s="291">
        <v>2014</v>
      </c>
      <c r="AB40" s="345">
        <v>2015</v>
      </c>
      <c r="AC40" s="345">
        <v>2016</v>
      </c>
      <c r="AD40" s="346">
        <v>2017</v>
      </c>
      <c r="AE40" s="345">
        <v>2018</v>
      </c>
      <c r="AF40" s="346">
        <v>2019</v>
      </c>
      <c r="AG40" s="345">
        <v>2020</v>
      </c>
      <c r="AH40" s="347">
        <v>2021</v>
      </c>
      <c r="AI40" s="348" t="s">
        <v>4</v>
      </c>
    </row>
    <row r="41" spans="1:35">
      <c r="A41" s="293" t="s">
        <v>78</v>
      </c>
      <c r="B41" s="294"/>
      <c r="C41" s="349"/>
      <c r="D41" s="350"/>
      <c r="E41" s="350"/>
      <c r="F41" s="350"/>
      <c r="G41" s="350"/>
      <c r="H41" s="350"/>
      <c r="I41" s="350"/>
      <c r="J41" s="350"/>
      <c r="K41" s="300"/>
      <c r="M41" s="293" t="s">
        <v>78</v>
      </c>
      <c r="N41" s="294"/>
      <c r="O41" s="351"/>
      <c r="P41" s="352"/>
      <c r="Q41" s="351"/>
      <c r="R41" s="352"/>
      <c r="S41" s="352"/>
      <c r="T41" s="352"/>
      <c r="U41" s="352"/>
      <c r="V41" s="352"/>
      <c r="W41" s="353"/>
      <c r="Y41" s="293" t="s">
        <v>78</v>
      </c>
      <c r="Z41" s="294"/>
      <c r="AA41" s="350"/>
      <c r="AB41" s="350"/>
      <c r="AC41" s="350"/>
      <c r="AD41" s="350"/>
      <c r="AE41" s="350"/>
      <c r="AF41" s="350"/>
      <c r="AG41" s="350"/>
      <c r="AH41" s="350"/>
      <c r="AI41" s="300"/>
    </row>
    <row r="42" spans="1:35" ht="14">
      <c r="A42" s="301" t="s">
        <v>79</v>
      </c>
      <c r="B42" s="354" t="s">
        <v>80</v>
      </c>
      <c r="C42" s="355">
        <v>5636</v>
      </c>
      <c r="D42" s="355">
        <v>6424</v>
      </c>
      <c r="E42" s="355">
        <v>5569</v>
      </c>
      <c r="F42" s="355">
        <v>6421</v>
      </c>
      <c r="G42" s="355">
        <v>6052</v>
      </c>
      <c r="H42" s="355">
        <v>4889</v>
      </c>
      <c r="I42" s="355">
        <v>4761</v>
      </c>
      <c r="J42" s="355">
        <v>6072.9116816219539</v>
      </c>
      <c r="K42" s="330">
        <f>SUM(C42:J42)</f>
        <v>45824.911681621954</v>
      </c>
      <c r="M42" s="301" t="s">
        <v>79</v>
      </c>
      <c r="N42" s="354" t="s">
        <v>80</v>
      </c>
      <c r="O42" s="356">
        <f>C13-C42</f>
        <v>0</v>
      </c>
      <c r="P42" s="357">
        <f>D13-D42</f>
        <v>0</v>
      </c>
      <c r="Q42" s="356">
        <f>E13-E42</f>
        <v>0</v>
      </c>
      <c r="R42" s="357">
        <f t="shared" ref="R42:W42" si="5">F13-F42</f>
        <v>0</v>
      </c>
      <c r="S42" s="357">
        <f t="shared" si="5"/>
        <v>0</v>
      </c>
      <c r="T42" s="357">
        <f t="shared" si="5"/>
        <v>0</v>
      </c>
      <c r="U42" s="357">
        <f t="shared" si="5"/>
        <v>0</v>
      </c>
      <c r="V42" s="357">
        <f t="shared" si="5"/>
        <v>-1521.9116816219539</v>
      </c>
      <c r="W42" s="356">
        <f t="shared" si="5"/>
        <v>-1521.9116816219539</v>
      </c>
      <c r="Y42" s="301" t="s">
        <v>79</v>
      </c>
      <c r="Z42" s="354" t="s">
        <v>80</v>
      </c>
      <c r="AA42" s="358">
        <f>(C13-C42)/C42</f>
        <v>0</v>
      </c>
      <c r="AB42" s="358">
        <f>(D13-D42)/D42</f>
        <v>0</v>
      </c>
      <c r="AC42" s="358">
        <f>(E13-E42)/E42</f>
        <v>0</v>
      </c>
      <c r="AD42" s="358">
        <f t="shared" ref="AD42:AI42" si="6">(F13-F42)/F42</f>
        <v>0</v>
      </c>
      <c r="AE42" s="358">
        <f t="shared" si="6"/>
        <v>0</v>
      </c>
      <c r="AF42" s="358">
        <f t="shared" si="6"/>
        <v>0</v>
      </c>
      <c r="AG42" s="358">
        <f t="shared" si="6"/>
        <v>0</v>
      </c>
      <c r="AH42" s="358">
        <f t="shared" si="6"/>
        <v>-0.25060658896581905</v>
      </c>
      <c r="AI42" s="359">
        <f t="shared" si="6"/>
        <v>-3.3211448222655614E-2</v>
      </c>
    </row>
    <row r="43" spans="1:35" ht="14">
      <c r="A43" s="301" t="s">
        <v>81</v>
      </c>
      <c r="B43" s="354" t="s">
        <v>80</v>
      </c>
      <c r="C43" s="355">
        <v>6317</v>
      </c>
      <c r="D43" s="355">
        <v>5417</v>
      </c>
      <c r="E43" s="355">
        <v>5943</v>
      </c>
      <c r="F43" s="355">
        <v>5621</v>
      </c>
      <c r="G43" s="355">
        <v>5249</v>
      </c>
      <c r="H43" s="355">
        <v>5929</v>
      </c>
      <c r="I43" s="355">
        <v>5772</v>
      </c>
      <c r="J43" s="355">
        <v>6245.1597440527376</v>
      </c>
      <c r="K43" s="330">
        <f t="shared" ref="K43:K44" si="7">SUM(C43:J43)</f>
        <v>46493.15974405274</v>
      </c>
      <c r="M43" s="301" t="s">
        <v>81</v>
      </c>
      <c r="N43" s="354" t="s">
        <v>80</v>
      </c>
      <c r="O43" s="356">
        <f>C14-C43</f>
        <v>0</v>
      </c>
      <c r="P43" s="357">
        <f>D14-D43</f>
        <v>0</v>
      </c>
      <c r="Q43" s="356">
        <f t="shared" ref="Q43:W44" si="8">E14-E43</f>
        <v>0</v>
      </c>
      <c r="R43" s="357">
        <f t="shared" si="8"/>
        <v>0</v>
      </c>
      <c r="S43" s="357">
        <f t="shared" si="8"/>
        <v>0</v>
      </c>
      <c r="T43" s="357">
        <f t="shared" si="8"/>
        <v>0</v>
      </c>
      <c r="U43" s="357">
        <f t="shared" si="8"/>
        <v>0</v>
      </c>
      <c r="V43" s="357">
        <f t="shared" si="8"/>
        <v>-913.15974405273755</v>
      </c>
      <c r="W43" s="356">
        <f t="shared" si="8"/>
        <v>-913.15974405274028</v>
      </c>
      <c r="Y43" s="301" t="s">
        <v>81</v>
      </c>
      <c r="Z43" s="354" t="s">
        <v>80</v>
      </c>
      <c r="AA43" s="358">
        <f>(C14-C43)/C43</f>
        <v>0</v>
      </c>
      <c r="AB43" s="358">
        <f>(D14-D43)/D43</f>
        <v>0</v>
      </c>
      <c r="AC43" s="358">
        <f t="shared" ref="AC43:AI44" si="9">(E14-E43)/E43</f>
        <v>0</v>
      </c>
      <c r="AD43" s="358">
        <f t="shared" si="9"/>
        <v>0</v>
      </c>
      <c r="AE43" s="358">
        <f t="shared" si="9"/>
        <v>0</v>
      </c>
      <c r="AF43" s="358">
        <f t="shared" si="9"/>
        <v>0</v>
      </c>
      <c r="AG43" s="358">
        <f t="shared" si="9"/>
        <v>0</v>
      </c>
      <c r="AH43" s="358">
        <f t="shared" si="9"/>
        <v>-0.14621879687262429</v>
      </c>
      <c r="AI43" s="359">
        <f t="shared" si="9"/>
        <v>-1.9640733154720653E-2</v>
      </c>
    </row>
    <row r="44" spans="1:35" ht="14">
      <c r="A44" s="301" t="s">
        <v>82</v>
      </c>
      <c r="B44" s="354" t="s">
        <v>80</v>
      </c>
      <c r="C44" s="355">
        <v>2</v>
      </c>
      <c r="D44" s="355">
        <v>7</v>
      </c>
      <c r="E44" s="355">
        <v>1</v>
      </c>
      <c r="F44" s="355">
        <v>0</v>
      </c>
      <c r="G44" s="355">
        <v>0</v>
      </c>
      <c r="H44" s="355">
        <v>0</v>
      </c>
      <c r="I44" s="355">
        <v>2</v>
      </c>
      <c r="J44" s="355">
        <v>0</v>
      </c>
      <c r="K44" s="330">
        <f t="shared" si="7"/>
        <v>12</v>
      </c>
      <c r="M44" s="301" t="s">
        <v>82</v>
      </c>
      <c r="N44" s="354" t="s">
        <v>80</v>
      </c>
      <c r="O44" s="356">
        <f>C15-C44</f>
        <v>0</v>
      </c>
      <c r="P44" s="357">
        <f>D15-D44</f>
        <v>0</v>
      </c>
      <c r="Q44" s="356">
        <f t="shared" si="8"/>
        <v>0</v>
      </c>
      <c r="R44" s="357">
        <f t="shared" si="8"/>
        <v>0</v>
      </c>
      <c r="S44" s="357">
        <f t="shared" si="8"/>
        <v>0</v>
      </c>
      <c r="T44" s="357">
        <f t="shared" si="8"/>
        <v>0</v>
      </c>
      <c r="U44" s="357">
        <f t="shared" si="8"/>
        <v>0</v>
      </c>
      <c r="V44" s="357">
        <f t="shared" si="8"/>
        <v>0</v>
      </c>
      <c r="W44" s="356">
        <f t="shared" si="8"/>
        <v>0</v>
      </c>
      <c r="Y44" s="301" t="s">
        <v>82</v>
      </c>
      <c r="Z44" s="354" t="s">
        <v>80</v>
      </c>
      <c r="AA44" s="358">
        <f>(C15-C44)/C44</f>
        <v>0</v>
      </c>
      <c r="AB44" s="358">
        <f>(D15-D44)/D44</f>
        <v>0</v>
      </c>
      <c r="AC44" s="358">
        <f t="shared" si="9"/>
        <v>0</v>
      </c>
      <c r="AD44" s="358" t="e">
        <f t="shared" si="9"/>
        <v>#DIV/0!</v>
      </c>
      <c r="AE44" s="358" t="e">
        <f t="shared" si="9"/>
        <v>#DIV/0!</v>
      </c>
      <c r="AF44" s="358" t="e">
        <f t="shared" si="9"/>
        <v>#DIV/0!</v>
      </c>
      <c r="AG44" s="358">
        <f t="shared" si="9"/>
        <v>0</v>
      </c>
      <c r="AH44" s="358" t="e">
        <f t="shared" si="9"/>
        <v>#DIV/0!</v>
      </c>
      <c r="AI44" s="359">
        <f t="shared" si="9"/>
        <v>0</v>
      </c>
    </row>
    <row r="45" spans="1:35">
      <c r="A45" s="313"/>
      <c r="B45" s="314"/>
      <c r="C45" s="314"/>
      <c r="D45" s="314"/>
      <c r="E45" s="314"/>
      <c r="F45" s="314"/>
      <c r="G45" s="314"/>
      <c r="H45" s="314"/>
      <c r="I45" s="314"/>
      <c r="J45" s="314"/>
      <c r="K45" s="360"/>
      <c r="M45" s="313"/>
      <c r="N45" s="314"/>
      <c r="O45" s="361"/>
      <c r="P45" s="362"/>
      <c r="Q45" s="361"/>
      <c r="R45" s="362"/>
      <c r="S45" s="362"/>
      <c r="T45" s="362"/>
      <c r="U45" s="362"/>
      <c r="V45" s="362"/>
      <c r="W45" s="361"/>
      <c r="Y45" s="313"/>
      <c r="Z45" s="314"/>
      <c r="AA45" s="363"/>
      <c r="AB45" s="363"/>
      <c r="AC45" s="363"/>
      <c r="AD45" s="363"/>
      <c r="AE45" s="363"/>
      <c r="AF45" s="363"/>
      <c r="AG45" s="363"/>
      <c r="AH45" s="363"/>
      <c r="AI45" s="364"/>
    </row>
    <row r="46" spans="1:35">
      <c r="A46" s="317" t="s">
        <v>83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65"/>
      <c r="M46" s="317" t="s">
        <v>83</v>
      </c>
      <c r="N46" s="318"/>
      <c r="O46" s="366"/>
      <c r="P46" s="367"/>
      <c r="Q46" s="366"/>
      <c r="R46" s="367"/>
      <c r="S46" s="367"/>
      <c r="T46" s="367"/>
      <c r="U46" s="367"/>
      <c r="V46" s="367"/>
      <c r="W46" s="366"/>
      <c r="Y46" s="317" t="s">
        <v>83</v>
      </c>
      <c r="Z46" s="318"/>
      <c r="AA46" s="368"/>
      <c r="AB46" s="368"/>
      <c r="AC46" s="368"/>
      <c r="AD46" s="368"/>
      <c r="AE46" s="368"/>
      <c r="AF46" s="368"/>
      <c r="AG46" s="368"/>
      <c r="AH46" s="368"/>
      <c r="AI46" s="369"/>
    </row>
    <row r="47" spans="1:35">
      <c r="A47" s="301" t="s">
        <v>84</v>
      </c>
      <c r="B47" s="370" t="s">
        <v>85</v>
      </c>
      <c r="C47" s="355">
        <v>11.31808</v>
      </c>
      <c r="D47" s="355">
        <v>13.440419999999998</v>
      </c>
      <c r="E47" s="355">
        <v>9.82315</v>
      </c>
      <c r="F47" s="355">
        <v>12.604220000000002</v>
      </c>
      <c r="G47" s="355">
        <v>17.505200000000002</v>
      </c>
      <c r="H47" s="355">
        <v>22.7956</v>
      </c>
      <c r="I47" s="355">
        <v>18.886199999999999</v>
      </c>
      <c r="J47" s="355">
        <v>24.850456666666663</v>
      </c>
      <c r="K47" s="371">
        <f t="shared" ref="K47:K54" si="10">SUM(C47:J47)</f>
        <v>131.22332666666668</v>
      </c>
      <c r="M47" s="301" t="s">
        <v>84</v>
      </c>
      <c r="N47" s="370" t="s">
        <v>85</v>
      </c>
      <c r="O47" s="372">
        <f t="shared" ref="O47:W54" si="11">C18-C47</f>
        <v>0</v>
      </c>
      <c r="P47" s="373">
        <f t="shared" si="11"/>
        <v>0</v>
      </c>
      <c r="Q47" s="372">
        <f t="shared" si="11"/>
        <v>0</v>
      </c>
      <c r="R47" s="373">
        <f t="shared" si="11"/>
        <v>0</v>
      </c>
      <c r="S47" s="373">
        <f t="shared" si="11"/>
        <v>0</v>
      </c>
      <c r="T47" s="373">
        <f t="shared" si="11"/>
        <v>0</v>
      </c>
      <c r="U47" s="373">
        <f t="shared" si="11"/>
        <v>0</v>
      </c>
      <c r="V47" s="373">
        <f t="shared" si="11"/>
        <v>-6.4973566666666649</v>
      </c>
      <c r="W47" s="374">
        <f t="shared" si="11"/>
        <v>-6.4973566666666756</v>
      </c>
      <c r="Y47" s="301" t="s">
        <v>84</v>
      </c>
      <c r="Z47" s="370" t="s">
        <v>85</v>
      </c>
      <c r="AA47" s="375">
        <f t="shared" ref="AA47:AI54" si="12">(C18-C47)/C47</f>
        <v>0</v>
      </c>
      <c r="AB47" s="375">
        <f t="shared" si="12"/>
        <v>0</v>
      </c>
      <c r="AC47" s="375">
        <f t="shared" si="12"/>
        <v>0</v>
      </c>
      <c r="AD47" s="375">
        <f t="shared" si="12"/>
        <v>0</v>
      </c>
      <c r="AE47" s="375">
        <f t="shared" si="12"/>
        <v>0</v>
      </c>
      <c r="AF47" s="375">
        <f t="shared" si="12"/>
        <v>0</v>
      </c>
      <c r="AG47" s="375">
        <f t="shared" si="12"/>
        <v>0</v>
      </c>
      <c r="AH47" s="375">
        <f t="shared" si="12"/>
        <v>-0.26145824013696861</v>
      </c>
      <c r="AI47" s="376">
        <f t="shared" si="12"/>
        <v>-4.9513732289162678E-2</v>
      </c>
    </row>
    <row r="48" spans="1:35" ht="14">
      <c r="A48" s="301" t="s">
        <v>86</v>
      </c>
      <c r="B48" s="354" t="s">
        <v>80</v>
      </c>
      <c r="C48" s="355">
        <v>0</v>
      </c>
      <c r="D48" s="355">
        <v>0</v>
      </c>
      <c r="E48" s="355">
        <v>4</v>
      </c>
      <c r="F48" s="355">
        <v>0</v>
      </c>
      <c r="G48" s="355">
        <v>1</v>
      </c>
      <c r="H48" s="355">
        <v>1</v>
      </c>
      <c r="I48" s="355">
        <v>1</v>
      </c>
      <c r="J48" s="355">
        <v>2</v>
      </c>
      <c r="K48" s="371">
        <f t="shared" si="10"/>
        <v>9</v>
      </c>
      <c r="M48" s="301" t="s">
        <v>86</v>
      </c>
      <c r="N48" s="354" t="s">
        <v>80</v>
      </c>
      <c r="O48" s="356">
        <f t="shared" si="11"/>
        <v>0</v>
      </c>
      <c r="P48" s="357">
        <f t="shared" si="11"/>
        <v>0</v>
      </c>
      <c r="Q48" s="356">
        <f t="shared" si="11"/>
        <v>0</v>
      </c>
      <c r="R48" s="357">
        <f t="shared" si="11"/>
        <v>0</v>
      </c>
      <c r="S48" s="357">
        <f t="shared" si="11"/>
        <v>0</v>
      </c>
      <c r="T48" s="357">
        <f t="shared" si="11"/>
        <v>0</v>
      </c>
      <c r="U48" s="357">
        <f t="shared" si="11"/>
        <v>0</v>
      </c>
      <c r="V48" s="357">
        <f t="shared" si="11"/>
        <v>-2</v>
      </c>
      <c r="W48" s="374">
        <f t="shared" si="11"/>
        <v>-2</v>
      </c>
      <c r="Y48" s="301" t="s">
        <v>86</v>
      </c>
      <c r="Z48" s="354" t="s">
        <v>80</v>
      </c>
      <c r="AA48" s="358" t="e">
        <f t="shared" si="12"/>
        <v>#DIV/0!</v>
      </c>
      <c r="AB48" s="358" t="e">
        <f t="shared" si="12"/>
        <v>#DIV/0!</v>
      </c>
      <c r="AC48" s="358">
        <f t="shared" si="12"/>
        <v>0</v>
      </c>
      <c r="AD48" s="358" t="e">
        <f t="shared" si="12"/>
        <v>#DIV/0!</v>
      </c>
      <c r="AE48" s="358">
        <f t="shared" si="12"/>
        <v>0</v>
      </c>
      <c r="AF48" s="358">
        <f t="shared" si="12"/>
        <v>0</v>
      </c>
      <c r="AG48" s="358">
        <f t="shared" si="12"/>
        <v>0</v>
      </c>
      <c r="AH48" s="358">
        <f t="shared" si="12"/>
        <v>-1</v>
      </c>
      <c r="AI48" s="376">
        <f t="shared" si="12"/>
        <v>-0.22222222222222221</v>
      </c>
    </row>
    <row r="49" spans="1:35" ht="15" thickBot="1">
      <c r="A49" s="301" t="s">
        <v>87</v>
      </c>
      <c r="B49" s="328" t="s">
        <v>80</v>
      </c>
      <c r="C49" s="355">
        <v>11498</v>
      </c>
      <c r="D49" s="355">
        <v>11294</v>
      </c>
      <c r="E49" s="355">
        <v>11640</v>
      </c>
      <c r="F49" s="355">
        <v>11933</v>
      </c>
      <c r="G49" s="355">
        <v>11074</v>
      </c>
      <c r="H49" s="355">
        <v>10857</v>
      </c>
      <c r="I49" s="355">
        <v>10227</v>
      </c>
      <c r="J49" s="355">
        <v>11370</v>
      </c>
      <c r="K49" s="377">
        <f t="shared" si="10"/>
        <v>89893</v>
      </c>
      <c r="M49" s="301" t="s">
        <v>87</v>
      </c>
      <c r="N49" s="328" t="s">
        <v>80</v>
      </c>
      <c r="O49" s="378">
        <f t="shared" si="11"/>
        <v>0</v>
      </c>
      <c r="P49" s="379">
        <f t="shared" si="11"/>
        <v>0</v>
      </c>
      <c r="Q49" s="378">
        <f t="shared" si="11"/>
        <v>0</v>
      </c>
      <c r="R49" s="379">
        <f t="shared" si="11"/>
        <v>0</v>
      </c>
      <c r="S49" s="379">
        <f t="shared" si="11"/>
        <v>0</v>
      </c>
      <c r="T49" s="379">
        <f t="shared" si="11"/>
        <v>0</v>
      </c>
      <c r="U49" s="379">
        <f t="shared" si="11"/>
        <v>0</v>
      </c>
      <c r="V49" s="379">
        <f t="shared" si="11"/>
        <v>-2422</v>
      </c>
      <c r="W49" s="378">
        <f t="shared" si="11"/>
        <v>-2422</v>
      </c>
      <c r="Y49" s="301" t="s">
        <v>87</v>
      </c>
      <c r="Z49" s="328" t="s">
        <v>80</v>
      </c>
      <c r="AA49" s="380">
        <f t="shared" si="12"/>
        <v>0</v>
      </c>
      <c r="AB49" s="380">
        <f t="shared" si="12"/>
        <v>0</v>
      </c>
      <c r="AC49" s="380">
        <f t="shared" si="12"/>
        <v>0</v>
      </c>
      <c r="AD49" s="380">
        <f t="shared" si="12"/>
        <v>0</v>
      </c>
      <c r="AE49" s="380">
        <f t="shared" si="12"/>
        <v>0</v>
      </c>
      <c r="AF49" s="380">
        <f t="shared" si="12"/>
        <v>0</v>
      </c>
      <c r="AG49" s="380">
        <f t="shared" si="12"/>
        <v>0</v>
      </c>
      <c r="AH49" s="380">
        <f t="shared" si="12"/>
        <v>-0.21301671064204045</v>
      </c>
      <c r="AI49" s="381">
        <f t="shared" si="12"/>
        <v>-2.6943143515067915E-2</v>
      </c>
    </row>
    <row r="50" spans="1:35" ht="15" thickTop="1">
      <c r="A50" s="301" t="s">
        <v>88</v>
      </c>
      <c r="B50" s="382" t="s">
        <v>80</v>
      </c>
      <c r="C50" s="355">
        <v>2898</v>
      </c>
      <c r="D50" s="355">
        <v>3595</v>
      </c>
      <c r="E50" s="355">
        <v>3878</v>
      </c>
      <c r="F50" s="355">
        <v>4463</v>
      </c>
      <c r="G50" s="355">
        <v>4370</v>
      </c>
      <c r="H50" s="355">
        <v>4097</v>
      </c>
      <c r="I50" s="355">
        <v>4109</v>
      </c>
      <c r="J50" s="355">
        <v>3843</v>
      </c>
      <c r="K50" s="312">
        <f t="shared" si="10"/>
        <v>31253</v>
      </c>
      <c r="M50" s="301" t="s">
        <v>88</v>
      </c>
      <c r="N50" s="382" t="s">
        <v>80</v>
      </c>
      <c r="O50" s="383">
        <f t="shared" si="11"/>
        <v>0</v>
      </c>
      <c r="P50" s="384">
        <f t="shared" si="11"/>
        <v>0</v>
      </c>
      <c r="Q50" s="383">
        <f t="shared" si="11"/>
        <v>0</v>
      </c>
      <c r="R50" s="384">
        <f t="shared" si="11"/>
        <v>0</v>
      </c>
      <c r="S50" s="384">
        <f t="shared" si="11"/>
        <v>0</v>
      </c>
      <c r="T50" s="384">
        <f t="shared" si="11"/>
        <v>0</v>
      </c>
      <c r="U50" s="384">
        <f t="shared" si="11"/>
        <v>0</v>
      </c>
      <c r="V50" s="384">
        <f t="shared" si="11"/>
        <v>-198</v>
      </c>
      <c r="W50" s="383">
        <f t="shared" si="11"/>
        <v>-198</v>
      </c>
      <c r="Y50" s="301" t="s">
        <v>88</v>
      </c>
      <c r="Z50" s="382" t="s">
        <v>80</v>
      </c>
      <c r="AA50" s="385">
        <f t="shared" si="12"/>
        <v>0</v>
      </c>
      <c r="AB50" s="385">
        <f t="shared" si="12"/>
        <v>0</v>
      </c>
      <c r="AC50" s="385">
        <f t="shared" si="12"/>
        <v>0</v>
      </c>
      <c r="AD50" s="385">
        <f t="shared" si="12"/>
        <v>0</v>
      </c>
      <c r="AE50" s="385">
        <f t="shared" si="12"/>
        <v>0</v>
      </c>
      <c r="AF50" s="385">
        <f t="shared" si="12"/>
        <v>0</v>
      </c>
      <c r="AG50" s="385">
        <f t="shared" si="12"/>
        <v>0</v>
      </c>
      <c r="AH50" s="385">
        <f t="shared" si="12"/>
        <v>-5.1522248243559721E-2</v>
      </c>
      <c r="AI50" s="386">
        <f t="shared" si="12"/>
        <v>-6.3353918023869712E-3</v>
      </c>
    </row>
    <row r="51" spans="1:35" ht="14">
      <c r="A51" s="301" t="s">
        <v>89</v>
      </c>
      <c r="B51" s="354" t="s">
        <v>80</v>
      </c>
      <c r="C51" s="355">
        <v>5381</v>
      </c>
      <c r="D51" s="355">
        <v>5508</v>
      </c>
      <c r="E51" s="355">
        <v>5563</v>
      </c>
      <c r="F51" s="355">
        <v>5235</v>
      </c>
      <c r="G51" s="355">
        <v>4998</v>
      </c>
      <c r="H51" s="355">
        <v>5086</v>
      </c>
      <c r="I51" s="355">
        <v>4461</v>
      </c>
      <c r="J51" s="355">
        <v>5012</v>
      </c>
      <c r="K51" s="330">
        <f t="shared" si="10"/>
        <v>41244</v>
      </c>
      <c r="M51" s="301" t="s">
        <v>89</v>
      </c>
      <c r="N51" s="354" t="s">
        <v>80</v>
      </c>
      <c r="O51" s="356">
        <f t="shared" si="11"/>
        <v>0</v>
      </c>
      <c r="P51" s="357">
        <f t="shared" si="11"/>
        <v>0</v>
      </c>
      <c r="Q51" s="356">
        <f t="shared" si="11"/>
        <v>0</v>
      </c>
      <c r="R51" s="357">
        <f t="shared" si="11"/>
        <v>0</v>
      </c>
      <c r="S51" s="357">
        <f t="shared" si="11"/>
        <v>0</v>
      </c>
      <c r="T51" s="357">
        <f t="shared" si="11"/>
        <v>0</v>
      </c>
      <c r="U51" s="357">
        <f t="shared" si="11"/>
        <v>0</v>
      </c>
      <c r="V51" s="357">
        <f t="shared" si="11"/>
        <v>-1392</v>
      </c>
      <c r="W51" s="356">
        <f t="shared" si="11"/>
        <v>-1392</v>
      </c>
      <c r="Y51" s="301" t="s">
        <v>89</v>
      </c>
      <c r="Z51" s="354" t="s">
        <v>80</v>
      </c>
      <c r="AA51" s="358">
        <f t="shared" si="12"/>
        <v>0</v>
      </c>
      <c r="AB51" s="358">
        <f t="shared" si="12"/>
        <v>0</v>
      </c>
      <c r="AC51" s="358">
        <f t="shared" si="12"/>
        <v>0</v>
      </c>
      <c r="AD51" s="358">
        <f t="shared" si="12"/>
        <v>0</v>
      </c>
      <c r="AE51" s="358">
        <f t="shared" si="12"/>
        <v>0</v>
      </c>
      <c r="AF51" s="358">
        <f t="shared" si="12"/>
        <v>0</v>
      </c>
      <c r="AG51" s="358">
        <f t="shared" si="12"/>
        <v>0</v>
      </c>
      <c r="AH51" s="358">
        <f t="shared" si="12"/>
        <v>-0.27773343974461295</v>
      </c>
      <c r="AI51" s="359">
        <f t="shared" si="12"/>
        <v>-3.3750363689263894E-2</v>
      </c>
    </row>
    <row r="52" spans="1:35" ht="14">
      <c r="A52" s="301" t="s">
        <v>90</v>
      </c>
      <c r="B52" s="354" t="s">
        <v>80</v>
      </c>
      <c r="C52" s="355">
        <v>587</v>
      </c>
      <c r="D52" s="355">
        <v>530</v>
      </c>
      <c r="E52" s="355">
        <v>640</v>
      </c>
      <c r="F52" s="355">
        <v>639</v>
      </c>
      <c r="G52" s="355">
        <v>655</v>
      </c>
      <c r="H52" s="355">
        <v>591</v>
      </c>
      <c r="I52" s="355">
        <v>566</v>
      </c>
      <c r="J52" s="355">
        <v>598</v>
      </c>
      <c r="K52" s="330">
        <f t="shared" si="10"/>
        <v>4806</v>
      </c>
      <c r="M52" s="301" t="s">
        <v>90</v>
      </c>
      <c r="N52" s="354" t="s">
        <v>80</v>
      </c>
      <c r="O52" s="356">
        <f t="shared" si="11"/>
        <v>0</v>
      </c>
      <c r="P52" s="357">
        <f t="shared" si="11"/>
        <v>0</v>
      </c>
      <c r="Q52" s="356">
        <f t="shared" si="11"/>
        <v>0</v>
      </c>
      <c r="R52" s="357">
        <f t="shared" si="11"/>
        <v>0</v>
      </c>
      <c r="S52" s="357">
        <f t="shared" si="11"/>
        <v>0</v>
      </c>
      <c r="T52" s="357">
        <f t="shared" si="11"/>
        <v>0</v>
      </c>
      <c r="U52" s="357">
        <f t="shared" si="11"/>
        <v>0</v>
      </c>
      <c r="V52" s="357">
        <f t="shared" si="11"/>
        <v>-107</v>
      </c>
      <c r="W52" s="356">
        <f t="shared" si="11"/>
        <v>-107</v>
      </c>
      <c r="Y52" s="301" t="s">
        <v>90</v>
      </c>
      <c r="Z52" s="354" t="s">
        <v>80</v>
      </c>
      <c r="AA52" s="358">
        <f t="shared" si="12"/>
        <v>0</v>
      </c>
      <c r="AB52" s="358">
        <f t="shared" si="12"/>
        <v>0</v>
      </c>
      <c r="AC52" s="358">
        <f t="shared" si="12"/>
        <v>0</v>
      </c>
      <c r="AD52" s="358">
        <f t="shared" si="12"/>
        <v>0</v>
      </c>
      <c r="AE52" s="358">
        <f t="shared" si="12"/>
        <v>0</v>
      </c>
      <c r="AF52" s="358">
        <f t="shared" si="12"/>
        <v>0</v>
      </c>
      <c r="AG52" s="358">
        <f t="shared" si="12"/>
        <v>0</v>
      </c>
      <c r="AH52" s="358">
        <f t="shared" si="12"/>
        <v>-0.17892976588628762</v>
      </c>
      <c r="AI52" s="359">
        <f t="shared" si="12"/>
        <v>-2.2263836870578445E-2</v>
      </c>
    </row>
    <row r="53" spans="1:35" ht="14">
      <c r="A53" s="301" t="s">
        <v>91</v>
      </c>
      <c r="B53" s="354" t="s">
        <v>80</v>
      </c>
      <c r="C53" s="355">
        <v>2632</v>
      </c>
      <c r="D53" s="355">
        <v>1661</v>
      </c>
      <c r="E53" s="355">
        <v>1559</v>
      </c>
      <c r="F53" s="355">
        <v>1596</v>
      </c>
      <c r="G53" s="355">
        <v>1051</v>
      </c>
      <c r="H53" s="355">
        <v>1083</v>
      </c>
      <c r="I53" s="355">
        <v>1091</v>
      </c>
      <c r="J53" s="355">
        <v>1917</v>
      </c>
      <c r="K53" s="330">
        <f t="shared" si="10"/>
        <v>12590</v>
      </c>
      <c r="M53" s="301" t="s">
        <v>91</v>
      </c>
      <c r="N53" s="354" t="s">
        <v>80</v>
      </c>
      <c r="O53" s="356">
        <f t="shared" si="11"/>
        <v>0</v>
      </c>
      <c r="P53" s="357">
        <f t="shared" si="11"/>
        <v>0</v>
      </c>
      <c r="Q53" s="356">
        <f t="shared" si="11"/>
        <v>0</v>
      </c>
      <c r="R53" s="357">
        <f t="shared" si="11"/>
        <v>0</v>
      </c>
      <c r="S53" s="357">
        <f t="shared" si="11"/>
        <v>0</v>
      </c>
      <c r="T53" s="357">
        <f t="shared" si="11"/>
        <v>0</v>
      </c>
      <c r="U53" s="357">
        <f t="shared" si="11"/>
        <v>0</v>
      </c>
      <c r="V53" s="357">
        <f t="shared" si="11"/>
        <v>-725</v>
      </c>
      <c r="W53" s="356">
        <f t="shared" si="11"/>
        <v>-725</v>
      </c>
      <c r="Y53" s="301" t="s">
        <v>91</v>
      </c>
      <c r="Z53" s="354" t="s">
        <v>80</v>
      </c>
      <c r="AA53" s="358">
        <f t="shared" si="12"/>
        <v>0</v>
      </c>
      <c r="AB53" s="358">
        <f t="shared" si="12"/>
        <v>0</v>
      </c>
      <c r="AC53" s="358">
        <f t="shared" si="12"/>
        <v>0</v>
      </c>
      <c r="AD53" s="358">
        <f t="shared" si="12"/>
        <v>0</v>
      </c>
      <c r="AE53" s="358">
        <f t="shared" si="12"/>
        <v>0</v>
      </c>
      <c r="AF53" s="358">
        <f t="shared" si="12"/>
        <v>0</v>
      </c>
      <c r="AG53" s="358">
        <f t="shared" si="12"/>
        <v>0</v>
      </c>
      <c r="AH53" s="358">
        <f t="shared" si="12"/>
        <v>-0.37819509650495564</v>
      </c>
      <c r="AI53" s="359">
        <f t="shared" si="12"/>
        <v>-5.7585385226370134E-2</v>
      </c>
    </row>
    <row r="54" spans="1:35" ht="14">
      <c r="A54" s="301" t="s">
        <v>92</v>
      </c>
      <c r="B54" s="354" t="s">
        <v>93</v>
      </c>
      <c r="C54" s="355">
        <v>94</v>
      </c>
      <c r="D54" s="355">
        <v>90</v>
      </c>
      <c r="E54" s="355">
        <v>35</v>
      </c>
      <c r="F54" s="355">
        <v>24</v>
      </c>
      <c r="G54" s="355">
        <v>16</v>
      </c>
      <c r="H54" s="355">
        <v>14</v>
      </c>
      <c r="I54" s="355">
        <v>22</v>
      </c>
      <c r="J54" s="355">
        <v>8</v>
      </c>
      <c r="K54" s="330">
        <f t="shared" si="10"/>
        <v>303</v>
      </c>
      <c r="M54" s="301" t="s">
        <v>92</v>
      </c>
      <c r="N54" s="354" t="s">
        <v>93</v>
      </c>
      <c r="O54" s="356">
        <f t="shared" si="11"/>
        <v>0</v>
      </c>
      <c r="P54" s="357">
        <f t="shared" si="11"/>
        <v>0</v>
      </c>
      <c r="Q54" s="356">
        <f t="shared" si="11"/>
        <v>0</v>
      </c>
      <c r="R54" s="357">
        <f t="shared" si="11"/>
        <v>0</v>
      </c>
      <c r="S54" s="357">
        <f t="shared" si="11"/>
        <v>0</v>
      </c>
      <c r="T54" s="357">
        <f t="shared" si="11"/>
        <v>0</v>
      </c>
      <c r="U54" s="357">
        <f t="shared" si="11"/>
        <v>0</v>
      </c>
      <c r="V54" s="357">
        <f t="shared" si="11"/>
        <v>5</v>
      </c>
      <c r="W54" s="356">
        <f t="shared" si="11"/>
        <v>5</v>
      </c>
      <c r="Y54" s="301" t="s">
        <v>92</v>
      </c>
      <c r="Z54" s="354" t="s">
        <v>93</v>
      </c>
      <c r="AA54" s="358">
        <f t="shared" si="12"/>
        <v>0</v>
      </c>
      <c r="AB54" s="358">
        <f t="shared" si="12"/>
        <v>0</v>
      </c>
      <c r="AC54" s="358">
        <f t="shared" si="12"/>
        <v>0</v>
      </c>
      <c r="AD54" s="358">
        <f t="shared" si="12"/>
        <v>0</v>
      </c>
      <c r="AE54" s="358">
        <f t="shared" si="12"/>
        <v>0</v>
      </c>
      <c r="AF54" s="358">
        <f t="shared" si="12"/>
        <v>0</v>
      </c>
      <c r="AG54" s="358">
        <f t="shared" si="12"/>
        <v>0</v>
      </c>
      <c r="AH54" s="358">
        <f t="shared" si="12"/>
        <v>0.625</v>
      </c>
      <c r="AI54" s="359">
        <f t="shared" si="12"/>
        <v>1.65016501650165E-2</v>
      </c>
    </row>
    <row r="55" spans="1:35">
      <c r="A55" s="301"/>
      <c r="B55" s="314"/>
      <c r="C55" s="314"/>
      <c r="D55" s="314"/>
      <c r="E55" s="314"/>
      <c r="F55" s="314"/>
      <c r="G55" s="314"/>
      <c r="H55" s="314"/>
      <c r="I55" s="314"/>
      <c r="J55" s="314"/>
      <c r="K55" s="360"/>
      <c r="M55" s="301"/>
      <c r="N55" s="314"/>
      <c r="O55" s="361"/>
      <c r="P55" s="362"/>
      <c r="Q55" s="361"/>
      <c r="R55" s="362"/>
      <c r="S55" s="362"/>
      <c r="T55" s="362"/>
      <c r="U55" s="362"/>
      <c r="V55" s="362"/>
      <c r="W55" s="361"/>
      <c r="Y55" s="301"/>
      <c r="Z55" s="314"/>
      <c r="AA55" s="363"/>
      <c r="AB55" s="363"/>
      <c r="AC55" s="363"/>
      <c r="AD55" s="363"/>
      <c r="AE55" s="363"/>
      <c r="AF55" s="363"/>
      <c r="AG55" s="363"/>
      <c r="AH55" s="363"/>
      <c r="AI55" s="364"/>
    </row>
    <row r="56" spans="1:35">
      <c r="A56" s="331" t="s">
        <v>94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65"/>
      <c r="M56" s="331" t="s">
        <v>94</v>
      </c>
      <c r="N56" s="318"/>
      <c r="O56" s="366"/>
      <c r="P56" s="367"/>
      <c r="Q56" s="366"/>
      <c r="R56" s="367"/>
      <c r="S56" s="367"/>
      <c r="T56" s="367"/>
      <c r="U56" s="367"/>
      <c r="V56" s="367"/>
      <c r="W56" s="366"/>
      <c r="Y56" s="331" t="s">
        <v>94</v>
      </c>
      <c r="Z56" s="318"/>
      <c r="AA56" s="368"/>
      <c r="AB56" s="368"/>
      <c r="AC56" s="368"/>
      <c r="AD56" s="368"/>
      <c r="AE56" s="368"/>
      <c r="AF56" s="368"/>
      <c r="AG56" s="368"/>
      <c r="AH56" s="368"/>
      <c r="AI56" s="369"/>
    </row>
    <row r="57" spans="1:35">
      <c r="A57" s="301" t="s">
        <v>95</v>
      </c>
      <c r="B57" s="370" t="s">
        <v>85</v>
      </c>
      <c r="C57" s="355">
        <v>333.40511999999995</v>
      </c>
      <c r="D57" s="355">
        <v>365.67653999999999</v>
      </c>
      <c r="E57" s="355">
        <v>345.08439000000004</v>
      </c>
      <c r="F57" s="355">
        <v>337.44709999999901</v>
      </c>
      <c r="G57" s="355">
        <v>299.11020000000013</v>
      </c>
      <c r="H57" s="355">
        <v>306.76370000000031</v>
      </c>
      <c r="I57" s="355">
        <v>315.57279999999963</v>
      </c>
      <c r="J57" s="355">
        <v>349.94015000000127</v>
      </c>
      <c r="K57" s="330">
        <f t="shared" ref="K57:K63" si="13">SUM(C57:J57)</f>
        <v>2653</v>
      </c>
      <c r="M57" s="301" t="s">
        <v>95</v>
      </c>
      <c r="N57" s="370" t="s">
        <v>85</v>
      </c>
      <c r="O57" s="372">
        <f t="shared" ref="O57:W63" si="14">C28-C57</f>
        <v>0</v>
      </c>
      <c r="P57" s="373">
        <f t="shared" si="14"/>
        <v>0</v>
      </c>
      <c r="Q57" s="372">
        <f t="shared" si="14"/>
        <v>0</v>
      </c>
      <c r="R57" s="373">
        <f t="shared" si="14"/>
        <v>0</v>
      </c>
      <c r="S57" s="373">
        <f t="shared" si="14"/>
        <v>0</v>
      </c>
      <c r="T57" s="373">
        <f t="shared" si="14"/>
        <v>0</v>
      </c>
      <c r="U57" s="373">
        <f t="shared" si="14"/>
        <v>0</v>
      </c>
      <c r="V57" s="373">
        <f t="shared" si="14"/>
        <v>-73.180250000001593</v>
      </c>
      <c r="W57" s="374">
        <f t="shared" si="14"/>
        <v>-73.180250000001706</v>
      </c>
      <c r="Y57" s="301" t="s">
        <v>95</v>
      </c>
      <c r="Z57" s="370" t="s">
        <v>85</v>
      </c>
      <c r="AA57" s="375">
        <f t="shared" ref="AA57:AI63" si="15">(C28-C57)/C57</f>
        <v>0</v>
      </c>
      <c r="AB57" s="375">
        <f t="shared" si="15"/>
        <v>0</v>
      </c>
      <c r="AC57" s="375">
        <f t="shared" si="15"/>
        <v>0</v>
      </c>
      <c r="AD57" s="375">
        <f t="shared" si="15"/>
        <v>0</v>
      </c>
      <c r="AE57" s="375">
        <f t="shared" si="15"/>
        <v>0</v>
      </c>
      <c r="AF57" s="375">
        <f t="shared" si="15"/>
        <v>0</v>
      </c>
      <c r="AG57" s="375">
        <f t="shared" si="15"/>
        <v>0</v>
      </c>
      <c r="AH57" s="375">
        <f t="shared" si="15"/>
        <v>-0.20912218846566</v>
      </c>
      <c r="AI57" s="376">
        <f t="shared" si="15"/>
        <v>-2.7583961552959557E-2</v>
      </c>
    </row>
    <row r="58" spans="1:35">
      <c r="A58" s="301" t="s">
        <v>96</v>
      </c>
      <c r="B58" s="370" t="s">
        <v>85</v>
      </c>
      <c r="C58" s="355">
        <v>21.684699999999999</v>
      </c>
      <c r="D58" s="355">
        <v>21.4574</v>
      </c>
      <c r="E58" s="355">
        <v>20.864100000000001</v>
      </c>
      <c r="F58" s="355">
        <v>30.875499999999999</v>
      </c>
      <c r="G58" s="355">
        <v>30.055000000000003</v>
      </c>
      <c r="H58" s="355">
        <v>24.971599999999992</v>
      </c>
      <c r="I58" s="355">
        <v>47.950100000000013</v>
      </c>
      <c r="J58" s="355">
        <v>39.141599999999983</v>
      </c>
      <c r="K58" s="330">
        <f t="shared" si="13"/>
        <v>237</v>
      </c>
      <c r="M58" s="301" t="s">
        <v>96</v>
      </c>
      <c r="N58" s="370" t="s">
        <v>85</v>
      </c>
      <c r="O58" s="372">
        <f t="shared" si="14"/>
        <v>0</v>
      </c>
      <c r="P58" s="373">
        <f t="shared" si="14"/>
        <v>0</v>
      </c>
      <c r="Q58" s="372">
        <f t="shared" si="14"/>
        <v>0</v>
      </c>
      <c r="R58" s="373">
        <f t="shared" si="14"/>
        <v>0</v>
      </c>
      <c r="S58" s="373">
        <f t="shared" si="14"/>
        <v>0</v>
      </c>
      <c r="T58" s="373">
        <f t="shared" si="14"/>
        <v>0</v>
      </c>
      <c r="U58" s="373">
        <f t="shared" si="14"/>
        <v>0</v>
      </c>
      <c r="V58" s="373">
        <f t="shared" si="14"/>
        <v>-8.3411999999999757</v>
      </c>
      <c r="W58" s="374">
        <f t="shared" si="14"/>
        <v>-8.3411999999999864</v>
      </c>
      <c r="Y58" s="301" t="s">
        <v>96</v>
      </c>
      <c r="Z58" s="370" t="s">
        <v>85</v>
      </c>
      <c r="AA58" s="375">
        <f t="shared" si="15"/>
        <v>0</v>
      </c>
      <c r="AB58" s="375">
        <f t="shared" si="15"/>
        <v>0</v>
      </c>
      <c r="AC58" s="375">
        <f t="shared" si="15"/>
        <v>0</v>
      </c>
      <c r="AD58" s="375">
        <f t="shared" si="15"/>
        <v>0</v>
      </c>
      <c r="AE58" s="375">
        <f t="shared" si="15"/>
        <v>0</v>
      </c>
      <c r="AF58" s="375">
        <f t="shared" si="15"/>
        <v>0</v>
      </c>
      <c r="AG58" s="375">
        <f t="shared" si="15"/>
        <v>0</v>
      </c>
      <c r="AH58" s="375">
        <f t="shared" si="15"/>
        <v>-0.21310319455515306</v>
      </c>
      <c r="AI58" s="376">
        <f t="shared" si="15"/>
        <v>-3.5194936708860702E-2</v>
      </c>
    </row>
    <row r="59" spans="1:35">
      <c r="A59" s="301" t="s">
        <v>97</v>
      </c>
      <c r="B59" s="370" t="s">
        <v>85</v>
      </c>
      <c r="C59" s="355">
        <v>1.371</v>
      </c>
      <c r="D59" s="355">
        <v>1.7409000000000001</v>
      </c>
      <c r="E59" s="355">
        <v>0.77210000000000001</v>
      </c>
      <c r="F59" s="355">
        <v>1.1013999999999999</v>
      </c>
      <c r="G59" s="355">
        <v>0.98209999999999986</v>
      </c>
      <c r="H59" s="355">
        <v>0.2616</v>
      </c>
      <c r="I59" s="355">
        <v>0</v>
      </c>
      <c r="J59" s="355">
        <v>0.47090000000000032</v>
      </c>
      <c r="K59" s="330">
        <f t="shared" si="13"/>
        <v>6.7</v>
      </c>
      <c r="M59" s="301" t="s">
        <v>97</v>
      </c>
      <c r="N59" s="370" t="s">
        <v>85</v>
      </c>
      <c r="O59" s="372">
        <f t="shared" si="14"/>
        <v>0</v>
      </c>
      <c r="P59" s="373">
        <f t="shared" si="14"/>
        <v>0</v>
      </c>
      <c r="Q59" s="372">
        <f t="shared" si="14"/>
        <v>0</v>
      </c>
      <c r="R59" s="373">
        <f t="shared" si="14"/>
        <v>0</v>
      </c>
      <c r="S59" s="373">
        <f t="shared" si="14"/>
        <v>0</v>
      </c>
      <c r="T59" s="373">
        <f t="shared" si="14"/>
        <v>0</v>
      </c>
      <c r="U59" s="373">
        <f t="shared" si="14"/>
        <v>0</v>
      </c>
      <c r="V59" s="373">
        <f t="shared" si="14"/>
        <v>-0.47090000000000032</v>
      </c>
      <c r="W59" s="374">
        <f t="shared" si="14"/>
        <v>-0.47090000000000032</v>
      </c>
      <c r="Y59" s="301" t="s">
        <v>97</v>
      </c>
      <c r="Z59" s="370" t="s">
        <v>85</v>
      </c>
      <c r="AA59" s="375">
        <f t="shared" si="15"/>
        <v>0</v>
      </c>
      <c r="AB59" s="375">
        <f t="shared" si="15"/>
        <v>0</v>
      </c>
      <c r="AC59" s="375">
        <f t="shared" si="15"/>
        <v>0</v>
      </c>
      <c r="AD59" s="375">
        <f t="shared" si="15"/>
        <v>0</v>
      </c>
      <c r="AE59" s="375">
        <f t="shared" si="15"/>
        <v>0</v>
      </c>
      <c r="AF59" s="375">
        <f t="shared" si="15"/>
        <v>0</v>
      </c>
      <c r="AG59" s="375" t="e">
        <f t="shared" si="15"/>
        <v>#DIV/0!</v>
      </c>
      <c r="AH59" s="375">
        <f t="shared" si="15"/>
        <v>-1</v>
      </c>
      <c r="AI59" s="376">
        <f t="shared" si="15"/>
        <v>-7.0283582089552279E-2</v>
      </c>
    </row>
    <row r="60" spans="1:35">
      <c r="A60" s="301" t="s">
        <v>98</v>
      </c>
      <c r="B60" s="370" t="s">
        <v>85</v>
      </c>
      <c r="C60" s="355">
        <v>64.840130000000002</v>
      </c>
      <c r="D60" s="355">
        <v>66.752329999999972</v>
      </c>
      <c r="E60" s="355">
        <v>100.33930000000005</v>
      </c>
      <c r="F60" s="355">
        <v>84.644199999999969</v>
      </c>
      <c r="G60" s="355">
        <v>69.894440000000003</v>
      </c>
      <c r="H60" s="355">
        <v>62.012000000000015</v>
      </c>
      <c r="I60" s="355">
        <v>59.402200000000072</v>
      </c>
      <c r="J60" s="355">
        <v>63.115400000000022</v>
      </c>
      <c r="K60" s="330">
        <f t="shared" si="13"/>
        <v>571</v>
      </c>
      <c r="M60" s="301" t="s">
        <v>98</v>
      </c>
      <c r="N60" s="370" t="s">
        <v>85</v>
      </c>
      <c r="O60" s="372">
        <f t="shared" si="14"/>
        <v>0</v>
      </c>
      <c r="P60" s="373">
        <f t="shared" si="14"/>
        <v>0</v>
      </c>
      <c r="Q60" s="372">
        <f t="shared" si="14"/>
        <v>0</v>
      </c>
      <c r="R60" s="373">
        <f t="shared" si="14"/>
        <v>0</v>
      </c>
      <c r="S60" s="373">
        <f t="shared" si="14"/>
        <v>0</v>
      </c>
      <c r="T60" s="373">
        <f t="shared" si="14"/>
        <v>0</v>
      </c>
      <c r="U60" s="373">
        <f t="shared" si="14"/>
        <v>0</v>
      </c>
      <c r="V60" s="373">
        <f t="shared" si="14"/>
        <v>-19.081730000000071</v>
      </c>
      <c r="W60" s="374">
        <f t="shared" si="14"/>
        <v>-19.081730000000107</v>
      </c>
      <c r="Y60" s="301" t="s">
        <v>98</v>
      </c>
      <c r="Z60" s="370" t="s">
        <v>85</v>
      </c>
      <c r="AA60" s="375">
        <f t="shared" si="15"/>
        <v>0</v>
      </c>
      <c r="AB60" s="375">
        <f t="shared" si="15"/>
        <v>0</v>
      </c>
      <c r="AC60" s="375">
        <f t="shared" si="15"/>
        <v>0</v>
      </c>
      <c r="AD60" s="375">
        <f t="shared" si="15"/>
        <v>0</v>
      </c>
      <c r="AE60" s="375">
        <f t="shared" si="15"/>
        <v>0</v>
      </c>
      <c r="AF60" s="375">
        <f t="shared" si="15"/>
        <v>0</v>
      </c>
      <c r="AG60" s="375">
        <f t="shared" si="15"/>
        <v>0</v>
      </c>
      <c r="AH60" s="375">
        <f t="shared" si="15"/>
        <v>-0.30233080991327099</v>
      </c>
      <c r="AI60" s="376">
        <f t="shared" si="15"/>
        <v>-3.341809106830141E-2</v>
      </c>
    </row>
    <row r="61" spans="1:35">
      <c r="A61" s="301" t="s">
        <v>99</v>
      </c>
      <c r="B61" s="370" t="s">
        <v>85</v>
      </c>
      <c r="C61" s="355">
        <v>28.464999999999996</v>
      </c>
      <c r="D61" s="355">
        <v>25.340430000000001</v>
      </c>
      <c r="E61" s="355">
        <v>8.8669299999999982</v>
      </c>
      <c r="F61" s="355">
        <v>17.124899999999993</v>
      </c>
      <c r="G61" s="355">
        <v>17.6068</v>
      </c>
      <c r="H61" s="355">
        <v>15.241929999999996</v>
      </c>
      <c r="I61" s="355">
        <v>19.114999999999998</v>
      </c>
      <c r="J61" s="355">
        <v>18.739010000000007</v>
      </c>
      <c r="K61" s="330">
        <f t="shared" si="13"/>
        <v>150.5</v>
      </c>
      <c r="M61" s="301" t="s">
        <v>99</v>
      </c>
      <c r="N61" s="370" t="s">
        <v>85</v>
      </c>
      <c r="O61" s="372">
        <f t="shared" si="14"/>
        <v>0</v>
      </c>
      <c r="P61" s="373">
        <f t="shared" si="14"/>
        <v>0</v>
      </c>
      <c r="Q61" s="372">
        <f t="shared" si="14"/>
        <v>0</v>
      </c>
      <c r="R61" s="373">
        <f t="shared" si="14"/>
        <v>0</v>
      </c>
      <c r="S61" s="373">
        <f t="shared" si="14"/>
        <v>0</v>
      </c>
      <c r="T61" s="373">
        <f t="shared" si="14"/>
        <v>0</v>
      </c>
      <c r="U61" s="373">
        <f t="shared" si="14"/>
        <v>0</v>
      </c>
      <c r="V61" s="373">
        <f t="shared" si="14"/>
        <v>-8.2199100000000094</v>
      </c>
      <c r="W61" s="374">
        <f t="shared" si="14"/>
        <v>-8.2199099999999987</v>
      </c>
      <c r="Y61" s="301" t="s">
        <v>99</v>
      </c>
      <c r="Z61" s="370" t="s">
        <v>85</v>
      </c>
      <c r="AA61" s="375">
        <f t="shared" si="15"/>
        <v>0</v>
      </c>
      <c r="AB61" s="375">
        <f t="shared" si="15"/>
        <v>0</v>
      </c>
      <c r="AC61" s="375">
        <f t="shared" si="15"/>
        <v>0</v>
      </c>
      <c r="AD61" s="375">
        <f t="shared" si="15"/>
        <v>0</v>
      </c>
      <c r="AE61" s="375">
        <f t="shared" si="15"/>
        <v>0</v>
      </c>
      <c r="AF61" s="375">
        <f t="shared" si="15"/>
        <v>0</v>
      </c>
      <c r="AG61" s="375">
        <f t="shared" si="15"/>
        <v>0</v>
      </c>
      <c r="AH61" s="375">
        <f t="shared" si="15"/>
        <v>-0.43865230873989641</v>
      </c>
      <c r="AI61" s="376">
        <f t="shared" si="15"/>
        <v>-5.4617342192691022E-2</v>
      </c>
    </row>
    <row r="62" spans="1:35" ht="14">
      <c r="A62" s="301" t="s">
        <v>100</v>
      </c>
      <c r="B62" s="382" t="s">
        <v>80</v>
      </c>
      <c r="C62" s="355">
        <v>19750</v>
      </c>
      <c r="D62" s="355">
        <v>20361</v>
      </c>
      <c r="E62" s="355">
        <v>17308</v>
      </c>
      <c r="F62" s="355">
        <v>17354</v>
      </c>
      <c r="G62" s="355">
        <v>14043</v>
      </c>
      <c r="H62" s="355">
        <v>12934</v>
      </c>
      <c r="I62" s="355">
        <v>13608</v>
      </c>
      <c r="J62" s="355">
        <v>13861</v>
      </c>
      <c r="K62" s="330">
        <f t="shared" si="13"/>
        <v>129219</v>
      </c>
      <c r="M62" s="301" t="s">
        <v>100</v>
      </c>
      <c r="N62" s="382" t="s">
        <v>80</v>
      </c>
      <c r="O62" s="356">
        <f t="shared" si="14"/>
        <v>0</v>
      </c>
      <c r="P62" s="357">
        <f t="shared" si="14"/>
        <v>0</v>
      </c>
      <c r="Q62" s="356">
        <f t="shared" si="14"/>
        <v>0</v>
      </c>
      <c r="R62" s="357">
        <f t="shared" si="14"/>
        <v>0</v>
      </c>
      <c r="S62" s="357">
        <f t="shared" si="14"/>
        <v>0</v>
      </c>
      <c r="T62" s="357">
        <f t="shared" si="14"/>
        <v>0</v>
      </c>
      <c r="U62" s="357">
        <f t="shared" si="14"/>
        <v>0</v>
      </c>
      <c r="V62" s="357">
        <f t="shared" si="14"/>
        <v>-3688</v>
      </c>
      <c r="W62" s="374">
        <f t="shared" si="14"/>
        <v>-3688</v>
      </c>
      <c r="Y62" s="301" t="s">
        <v>100</v>
      </c>
      <c r="Z62" s="382" t="s">
        <v>80</v>
      </c>
      <c r="AA62" s="358">
        <f t="shared" si="15"/>
        <v>0</v>
      </c>
      <c r="AB62" s="358">
        <f t="shared" si="15"/>
        <v>0</v>
      </c>
      <c r="AC62" s="358">
        <f t="shared" si="15"/>
        <v>0</v>
      </c>
      <c r="AD62" s="358">
        <f t="shared" si="15"/>
        <v>0</v>
      </c>
      <c r="AE62" s="358">
        <f t="shared" si="15"/>
        <v>0</v>
      </c>
      <c r="AF62" s="358">
        <f t="shared" si="15"/>
        <v>0</v>
      </c>
      <c r="AG62" s="358">
        <f t="shared" si="15"/>
        <v>0</v>
      </c>
      <c r="AH62" s="358">
        <f t="shared" si="15"/>
        <v>-0.26607026910035353</v>
      </c>
      <c r="AI62" s="376">
        <f t="shared" si="15"/>
        <v>-2.8540694479913944E-2</v>
      </c>
    </row>
    <row r="63" spans="1:35" ht="14">
      <c r="A63" s="339" t="s">
        <v>101</v>
      </c>
      <c r="B63" s="382" t="s">
        <v>80</v>
      </c>
      <c r="C63" s="355">
        <v>22851</v>
      </c>
      <c r="D63" s="355">
        <v>23770</v>
      </c>
      <c r="E63" s="355">
        <v>21642</v>
      </c>
      <c r="F63" s="355">
        <v>23268</v>
      </c>
      <c r="G63" s="355">
        <v>18083</v>
      </c>
      <c r="H63" s="355">
        <v>17146</v>
      </c>
      <c r="I63" s="355">
        <v>16700</v>
      </c>
      <c r="J63" s="355">
        <v>16520</v>
      </c>
      <c r="K63" s="330">
        <f t="shared" si="13"/>
        <v>159980</v>
      </c>
      <c r="M63" s="339" t="s">
        <v>101</v>
      </c>
      <c r="N63" s="382" t="s">
        <v>80</v>
      </c>
      <c r="O63" s="356">
        <f t="shared" si="14"/>
        <v>0</v>
      </c>
      <c r="P63" s="357">
        <f t="shared" si="14"/>
        <v>0</v>
      </c>
      <c r="Q63" s="356">
        <f t="shared" si="14"/>
        <v>0</v>
      </c>
      <c r="R63" s="357">
        <f t="shared" si="14"/>
        <v>0</v>
      </c>
      <c r="S63" s="357">
        <f t="shared" si="14"/>
        <v>0</v>
      </c>
      <c r="T63" s="357">
        <f t="shared" si="14"/>
        <v>0</v>
      </c>
      <c r="U63" s="357">
        <f t="shared" si="14"/>
        <v>0</v>
      </c>
      <c r="V63" s="357">
        <f t="shared" si="14"/>
        <v>-2642</v>
      </c>
      <c r="W63" s="374">
        <f t="shared" si="14"/>
        <v>-2642</v>
      </c>
      <c r="Y63" s="339" t="s">
        <v>101</v>
      </c>
      <c r="Z63" s="382" t="s">
        <v>80</v>
      </c>
      <c r="AA63" s="358">
        <f t="shared" si="15"/>
        <v>0</v>
      </c>
      <c r="AB63" s="358">
        <f t="shared" si="15"/>
        <v>0</v>
      </c>
      <c r="AC63" s="358">
        <f t="shared" si="15"/>
        <v>0</v>
      </c>
      <c r="AD63" s="358">
        <f t="shared" si="15"/>
        <v>0</v>
      </c>
      <c r="AE63" s="358">
        <f t="shared" si="15"/>
        <v>0</v>
      </c>
      <c r="AF63" s="358">
        <f t="shared" si="15"/>
        <v>0</v>
      </c>
      <c r="AG63" s="358">
        <f t="shared" si="15"/>
        <v>0</v>
      </c>
      <c r="AH63" s="358">
        <f t="shared" si="15"/>
        <v>-0.15992736077481839</v>
      </c>
      <c r="AI63" s="376">
        <f t="shared" si="15"/>
        <v>-1.6514564320540069E-2</v>
      </c>
    </row>
    <row r="64" spans="1:35">
      <c r="C64" s="387"/>
      <c r="D64" s="387"/>
      <c r="E64" s="387"/>
      <c r="F64" s="387"/>
      <c r="G64" s="387"/>
      <c r="H64" s="387"/>
      <c r="I64" s="387"/>
      <c r="J64" s="387"/>
      <c r="K64" s="387"/>
    </row>
    <row r="65" spans="1:35">
      <c r="A65" s="3" t="s">
        <v>106</v>
      </c>
      <c r="D65" s="3"/>
      <c r="M65" s="3" t="s">
        <v>107</v>
      </c>
      <c r="P65" s="3"/>
      <c r="Y65" s="3" t="s">
        <v>108</v>
      </c>
      <c r="AB65" s="3"/>
    </row>
    <row r="67" spans="1:35" ht="12.75" customHeight="1">
      <c r="A67" s="11"/>
      <c r="B67" s="288"/>
      <c r="C67" s="388"/>
      <c r="D67" s="389"/>
      <c r="E67" s="390"/>
      <c r="F67" s="389"/>
      <c r="G67" s="389"/>
      <c r="H67" s="389"/>
      <c r="I67" s="389"/>
      <c r="J67" s="389"/>
      <c r="K67" s="391"/>
      <c r="M67" s="11"/>
      <c r="N67" s="288"/>
      <c r="O67" s="553" t="s">
        <v>2</v>
      </c>
      <c r="P67" s="554"/>
      <c r="Q67" s="554"/>
      <c r="R67" s="554"/>
      <c r="S67" s="554"/>
      <c r="T67" s="554"/>
      <c r="U67" s="555"/>
      <c r="V67" s="559" t="s">
        <v>3</v>
      </c>
      <c r="W67" s="341"/>
      <c r="Y67" s="11"/>
      <c r="Z67" s="288"/>
      <c r="AA67" s="553" t="s">
        <v>2</v>
      </c>
      <c r="AB67" s="554"/>
      <c r="AC67" s="554"/>
      <c r="AD67" s="554"/>
      <c r="AE67" s="554"/>
      <c r="AF67" s="554"/>
      <c r="AG67" s="555"/>
      <c r="AH67" s="559" t="s">
        <v>3</v>
      </c>
      <c r="AI67" s="341"/>
    </row>
    <row r="68" spans="1:35">
      <c r="A68" s="12"/>
      <c r="B68" s="289"/>
      <c r="C68" s="550" t="s">
        <v>109</v>
      </c>
      <c r="D68" s="551"/>
      <c r="E68" s="551"/>
      <c r="F68" s="551"/>
      <c r="G68" s="551"/>
      <c r="H68" s="551"/>
      <c r="I68" s="551"/>
      <c r="J68" s="551"/>
      <c r="K68" s="552"/>
      <c r="M68" s="12"/>
      <c r="N68" s="289"/>
      <c r="O68" s="556"/>
      <c r="P68" s="557"/>
      <c r="Q68" s="557"/>
      <c r="R68" s="557"/>
      <c r="S68" s="557"/>
      <c r="T68" s="557"/>
      <c r="U68" s="558"/>
      <c r="V68" s="560"/>
      <c r="W68" s="343"/>
      <c r="Y68" s="12"/>
      <c r="Z68" s="289"/>
      <c r="AA68" s="556"/>
      <c r="AB68" s="557"/>
      <c r="AC68" s="557"/>
      <c r="AD68" s="557"/>
      <c r="AE68" s="557"/>
      <c r="AF68" s="557"/>
      <c r="AG68" s="558"/>
      <c r="AH68" s="560"/>
      <c r="AI68" s="343"/>
    </row>
    <row r="69" spans="1:35" ht="14">
      <c r="A69" s="13" t="s">
        <v>77</v>
      </c>
      <c r="B69" s="344" t="s">
        <v>104</v>
      </c>
      <c r="C69" s="291">
        <v>2014</v>
      </c>
      <c r="D69" s="345">
        <v>2015</v>
      </c>
      <c r="E69" s="345">
        <v>2016</v>
      </c>
      <c r="F69" s="346">
        <v>2017</v>
      </c>
      <c r="G69" s="345">
        <v>2018</v>
      </c>
      <c r="H69" s="346">
        <v>2019</v>
      </c>
      <c r="I69" s="345">
        <v>2020</v>
      </c>
      <c r="J69" s="347">
        <v>2021</v>
      </c>
      <c r="K69" s="348" t="s">
        <v>4</v>
      </c>
      <c r="M69" s="13" t="s">
        <v>77</v>
      </c>
      <c r="N69" s="344" t="s">
        <v>104</v>
      </c>
      <c r="O69" s="291">
        <v>2014</v>
      </c>
      <c r="P69" s="345">
        <v>2015</v>
      </c>
      <c r="Q69" s="345">
        <v>2016</v>
      </c>
      <c r="R69" s="346">
        <v>2017</v>
      </c>
      <c r="S69" s="345">
        <v>2018</v>
      </c>
      <c r="T69" s="346">
        <v>2019</v>
      </c>
      <c r="U69" s="345">
        <v>2020</v>
      </c>
      <c r="V69" s="347">
        <v>2021</v>
      </c>
      <c r="W69" s="348" t="s">
        <v>4</v>
      </c>
      <c r="Y69" s="13" t="s">
        <v>77</v>
      </c>
      <c r="Z69" s="344" t="s">
        <v>104</v>
      </c>
      <c r="AA69" s="291">
        <v>2014</v>
      </c>
      <c r="AB69" s="345">
        <v>2015</v>
      </c>
      <c r="AC69" s="345">
        <v>2016</v>
      </c>
      <c r="AD69" s="346">
        <v>2017</v>
      </c>
      <c r="AE69" s="345">
        <v>2018</v>
      </c>
      <c r="AF69" s="346">
        <v>2019</v>
      </c>
      <c r="AG69" s="345">
        <v>2020</v>
      </c>
      <c r="AH69" s="347">
        <v>2021</v>
      </c>
      <c r="AI69" s="348" t="s">
        <v>4</v>
      </c>
    </row>
    <row r="70" spans="1:35">
      <c r="A70" s="293" t="s">
        <v>78</v>
      </c>
      <c r="B70" s="294"/>
      <c r="C70" s="349"/>
      <c r="D70" s="350"/>
      <c r="E70" s="350"/>
      <c r="F70" s="350"/>
      <c r="G70" s="350"/>
      <c r="H70" s="350"/>
      <c r="I70" s="350"/>
      <c r="J70" s="350"/>
      <c r="K70" s="300"/>
      <c r="M70" s="293" t="s">
        <v>78</v>
      </c>
      <c r="N70" s="294"/>
      <c r="O70" s="349"/>
      <c r="P70" s="350"/>
      <c r="Q70" s="392"/>
      <c r="R70" s="350"/>
      <c r="S70" s="350"/>
      <c r="T70" s="350"/>
      <c r="U70" s="350"/>
      <c r="V70" s="350"/>
      <c r="W70" s="300"/>
      <c r="Y70" s="293" t="s">
        <v>78</v>
      </c>
      <c r="Z70" s="294"/>
      <c r="AA70" s="349"/>
      <c r="AB70" s="350"/>
      <c r="AC70" s="350"/>
      <c r="AD70" s="350"/>
      <c r="AE70" s="350"/>
      <c r="AF70" s="350"/>
      <c r="AG70" s="350"/>
      <c r="AH70" s="350"/>
      <c r="AI70" s="300"/>
    </row>
    <row r="71" spans="1:35" ht="14">
      <c r="A71" s="301" t="s">
        <v>79</v>
      </c>
      <c r="B71" s="354" t="s">
        <v>80</v>
      </c>
      <c r="C71" s="355">
        <v>9724.5788877272826</v>
      </c>
      <c r="D71" s="355">
        <v>9495.398451138175</v>
      </c>
      <c r="E71" s="355">
        <v>9271.9559563397052</v>
      </c>
      <c r="F71" s="355">
        <v>9054.1447676900643</v>
      </c>
      <c r="G71" s="355">
        <v>8841.85985325195</v>
      </c>
      <c r="H71" s="355">
        <v>8634.9980929957401</v>
      </c>
      <c r="I71" s="355">
        <v>8433.4609081437993</v>
      </c>
      <c r="J71" s="355">
        <v>8237.1538844232218</v>
      </c>
      <c r="K71" s="330">
        <v>71693.550801709935</v>
      </c>
      <c r="M71" s="301" t="s">
        <v>79</v>
      </c>
      <c r="N71" s="354" t="s">
        <v>80</v>
      </c>
      <c r="O71" s="393">
        <f>C13-C71</f>
        <v>-4088.5788877272826</v>
      </c>
      <c r="P71" s="394">
        <f t="shared" ref="P71:W71" si="16">D13-D71</f>
        <v>-3071.398451138175</v>
      </c>
      <c r="Q71" s="394">
        <f t="shared" si="16"/>
        <v>-3702.9559563397052</v>
      </c>
      <c r="R71" s="394">
        <f t="shared" si="16"/>
        <v>-2633.1447676900643</v>
      </c>
      <c r="S71" s="394">
        <f>G13-G71</f>
        <v>-2789.85985325195</v>
      </c>
      <c r="T71" s="394">
        <f t="shared" si="16"/>
        <v>-3745.9980929957401</v>
      </c>
      <c r="U71" s="394">
        <f t="shared" si="16"/>
        <v>-3672.4609081437993</v>
      </c>
      <c r="V71" s="394">
        <f t="shared" si="16"/>
        <v>-3686.1538844232218</v>
      </c>
      <c r="W71" s="395">
        <f t="shared" si="16"/>
        <v>-27390.550801709935</v>
      </c>
      <c r="Y71" s="301" t="s">
        <v>79</v>
      </c>
      <c r="Z71" s="354" t="s">
        <v>80</v>
      </c>
      <c r="AA71" s="396">
        <f>(C13-C71)/C71</f>
        <v>-0.42043762870669854</v>
      </c>
      <c r="AB71" s="397">
        <f t="shared" ref="AB71:AI71" si="17">(D13-D71)/D71</f>
        <v>-0.32346177645341662</v>
      </c>
      <c r="AC71" s="397">
        <f t="shared" si="17"/>
        <v>-0.3993716076496035</v>
      </c>
      <c r="AD71" s="397">
        <f t="shared" si="17"/>
        <v>-0.29082203071089668</v>
      </c>
      <c r="AE71" s="397">
        <f t="shared" si="17"/>
        <v>-0.31552862175550844</v>
      </c>
      <c r="AF71" s="397">
        <f t="shared" si="17"/>
        <v>-0.43381574062353279</v>
      </c>
      <c r="AG71" s="397">
        <f t="shared" si="17"/>
        <v>-0.43546308545729728</v>
      </c>
      <c r="AH71" s="397">
        <f t="shared" si="17"/>
        <v>-0.44750334109866297</v>
      </c>
      <c r="AI71" s="398">
        <f t="shared" si="17"/>
        <v>-0.38205041451310923</v>
      </c>
    </row>
    <row r="72" spans="1:35" ht="14">
      <c r="A72" s="301" t="s">
        <v>81</v>
      </c>
      <c r="B72" s="354" t="s">
        <v>80</v>
      </c>
      <c r="C72" s="355">
        <v>5054.1887341828879</v>
      </c>
      <c r="D72" s="355">
        <v>4985.2575898353689</v>
      </c>
      <c r="E72" s="355">
        <v>4901.9519293510475</v>
      </c>
      <c r="F72" s="355">
        <v>4801.1580299594507</v>
      </c>
      <c r="G72" s="355">
        <v>4680.8178984061815</v>
      </c>
      <c r="H72" s="355">
        <v>4540.6366131469895</v>
      </c>
      <c r="I72" s="355">
        <v>4372.7139263329973</v>
      </c>
      <c r="J72" s="355">
        <v>4180.8058694271413</v>
      </c>
      <c r="K72" s="330">
        <v>37517.530590642062</v>
      </c>
      <c r="M72" s="301" t="s">
        <v>81</v>
      </c>
      <c r="N72" s="354" t="s">
        <v>80</v>
      </c>
      <c r="O72" s="393">
        <f t="shared" ref="O72:W72" si="18">C14-C72</f>
        <v>1262.8112658171121</v>
      </c>
      <c r="P72" s="394">
        <f t="shared" si="18"/>
        <v>431.74241016463111</v>
      </c>
      <c r="Q72" s="394">
        <f t="shared" si="18"/>
        <v>1041.0480706489525</v>
      </c>
      <c r="R72" s="394">
        <f t="shared" si="18"/>
        <v>819.84197004054931</v>
      </c>
      <c r="S72" s="394">
        <f t="shared" si="18"/>
        <v>568.18210159381852</v>
      </c>
      <c r="T72" s="394">
        <f t="shared" si="18"/>
        <v>1388.3633868530105</v>
      </c>
      <c r="U72" s="394">
        <f t="shared" si="18"/>
        <v>1399.2860736670027</v>
      </c>
      <c r="V72" s="394">
        <f t="shared" si="18"/>
        <v>1151.1941305728587</v>
      </c>
      <c r="W72" s="395">
        <f t="shared" si="18"/>
        <v>8062.4694093579383</v>
      </c>
      <c r="Y72" s="301" t="s">
        <v>81</v>
      </c>
      <c r="Z72" s="354" t="s">
        <v>80</v>
      </c>
      <c r="AA72" s="396">
        <f t="shared" ref="AA72:AI73" si="19">(C14-C72)/C72</f>
        <v>0.24985439448993413</v>
      </c>
      <c r="AB72" s="397">
        <f t="shared" si="19"/>
        <v>8.6603831875192785E-2</v>
      </c>
      <c r="AC72" s="397">
        <f t="shared" si="19"/>
        <v>0.21237419004775374</v>
      </c>
      <c r="AD72" s="397">
        <f t="shared" si="19"/>
        <v>0.17075921369900701</v>
      </c>
      <c r="AE72" s="397">
        <f t="shared" si="19"/>
        <v>0.12138521812337209</v>
      </c>
      <c r="AF72" s="397">
        <f t="shared" si="19"/>
        <v>0.30576403820405579</v>
      </c>
      <c r="AG72" s="397">
        <f t="shared" si="19"/>
        <v>0.32000402890304291</v>
      </c>
      <c r="AH72" s="397">
        <f t="shared" si="19"/>
        <v>0.27535220876701377</v>
      </c>
      <c r="AI72" s="398">
        <f t="shared" si="19"/>
        <v>0.214898722875139</v>
      </c>
    </row>
    <row r="73" spans="1:35" ht="14">
      <c r="A73" s="301" t="s">
        <v>82</v>
      </c>
      <c r="B73" s="354" t="s">
        <v>80</v>
      </c>
      <c r="C73" s="355" t="s">
        <v>110</v>
      </c>
      <c r="D73" s="355" t="s">
        <v>110</v>
      </c>
      <c r="E73" s="355" t="s">
        <v>110</v>
      </c>
      <c r="F73" s="355" t="s">
        <v>110</v>
      </c>
      <c r="G73" s="355" t="s">
        <v>110</v>
      </c>
      <c r="H73" s="355" t="s">
        <v>110</v>
      </c>
      <c r="I73" s="355" t="s">
        <v>110</v>
      </c>
      <c r="J73" s="355" t="s">
        <v>110</v>
      </c>
      <c r="K73" s="330">
        <v>0</v>
      </c>
      <c r="M73" s="301" t="s">
        <v>82</v>
      </c>
      <c r="N73" s="354" t="s">
        <v>80</v>
      </c>
      <c r="O73" s="393"/>
      <c r="P73" s="394"/>
      <c r="Q73" s="394"/>
      <c r="R73" s="394"/>
      <c r="S73" s="394"/>
      <c r="T73" s="394"/>
      <c r="U73" s="394"/>
      <c r="V73" s="394"/>
      <c r="W73" s="395"/>
      <c r="Y73" s="301" t="s">
        <v>82</v>
      </c>
      <c r="Z73" s="354" t="s">
        <v>80</v>
      </c>
      <c r="AA73" s="396"/>
      <c r="AB73" s="397"/>
      <c r="AC73" s="397"/>
      <c r="AD73" s="397"/>
      <c r="AE73" s="397"/>
      <c r="AF73" s="397"/>
      <c r="AG73" s="397"/>
      <c r="AH73" s="397"/>
      <c r="AI73" s="398" t="e">
        <f t="shared" si="19"/>
        <v>#DIV/0!</v>
      </c>
    </row>
    <row r="74" spans="1:35">
      <c r="A74" s="313"/>
      <c r="B74" s="314"/>
      <c r="C74" s="314"/>
      <c r="D74" s="314"/>
      <c r="E74" s="314"/>
      <c r="F74" s="314"/>
      <c r="G74" s="314"/>
      <c r="H74" s="314"/>
      <c r="I74" s="314"/>
      <c r="J74" s="314"/>
      <c r="K74" s="360"/>
      <c r="M74" s="313"/>
      <c r="N74" s="314"/>
      <c r="O74" s="399"/>
      <c r="P74" s="399"/>
      <c r="Q74" s="399"/>
      <c r="R74" s="399"/>
      <c r="S74" s="399"/>
      <c r="T74" s="399"/>
      <c r="U74" s="399"/>
      <c r="V74" s="399"/>
      <c r="W74" s="400"/>
      <c r="Y74" s="313"/>
      <c r="Z74" s="314"/>
      <c r="AA74" s="401"/>
      <c r="AB74" s="401"/>
      <c r="AC74" s="401"/>
      <c r="AD74" s="401"/>
      <c r="AE74" s="401"/>
      <c r="AF74" s="401"/>
      <c r="AG74" s="401"/>
      <c r="AH74" s="401"/>
      <c r="AI74" s="402"/>
    </row>
    <row r="75" spans="1:35">
      <c r="A75" s="317" t="s">
        <v>83</v>
      </c>
      <c r="B75" s="318"/>
      <c r="C75" s="318"/>
      <c r="D75" s="318"/>
      <c r="E75" s="318"/>
      <c r="F75" s="318"/>
      <c r="G75" s="318"/>
      <c r="H75" s="318"/>
      <c r="I75" s="318"/>
      <c r="J75" s="318"/>
      <c r="K75" s="365"/>
      <c r="M75" s="317" t="s">
        <v>83</v>
      </c>
      <c r="N75" s="318"/>
      <c r="O75" s="403"/>
      <c r="P75" s="403"/>
      <c r="Q75" s="403"/>
      <c r="R75" s="403"/>
      <c r="S75" s="403"/>
      <c r="T75" s="403"/>
      <c r="U75" s="403"/>
      <c r="V75" s="403"/>
      <c r="W75" s="404"/>
      <c r="Y75" s="317" t="s">
        <v>83</v>
      </c>
      <c r="Z75" s="318"/>
      <c r="AA75" s="405"/>
      <c r="AB75" s="405"/>
      <c r="AC75" s="405"/>
      <c r="AD75" s="405"/>
      <c r="AE75" s="405"/>
      <c r="AF75" s="405"/>
      <c r="AG75" s="405"/>
      <c r="AH75" s="405"/>
      <c r="AI75" s="406"/>
    </row>
    <row r="76" spans="1:35">
      <c r="A76" s="301" t="s">
        <v>84</v>
      </c>
      <c r="B76" s="370" t="s">
        <v>85</v>
      </c>
      <c r="C76" s="355">
        <v>25</v>
      </c>
      <c r="D76" s="355">
        <v>25</v>
      </c>
      <c r="E76" s="355">
        <v>25</v>
      </c>
      <c r="F76" s="355">
        <v>25</v>
      </c>
      <c r="G76" s="355">
        <v>25</v>
      </c>
      <c r="H76" s="355">
        <v>25</v>
      </c>
      <c r="I76" s="355">
        <v>25</v>
      </c>
      <c r="J76" s="355">
        <v>25</v>
      </c>
      <c r="K76" s="371">
        <v>200</v>
      </c>
      <c r="M76" s="301" t="s">
        <v>84</v>
      </c>
      <c r="N76" s="370" t="s">
        <v>85</v>
      </c>
      <c r="O76" s="407">
        <f t="shared" ref="O76:W83" si="20">C18-C76</f>
        <v>-13.68192</v>
      </c>
      <c r="P76" s="408">
        <f t="shared" si="20"/>
        <v>-11.559580000000002</v>
      </c>
      <c r="Q76" s="408">
        <f t="shared" si="20"/>
        <v>-15.17685</v>
      </c>
      <c r="R76" s="408">
        <f t="shared" si="20"/>
        <v>-12.395779999999998</v>
      </c>
      <c r="S76" s="408">
        <f t="shared" si="20"/>
        <v>-7.4947999999999979</v>
      </c>
      <c r="T76" s="408">
        <f t="shared" si="20"/>
        <v>-2.2043999999999997</v>
      </c>
      <c r="U76" s="408">
        <f t="shared" si="20"/>
        <v>-6.1138000000000012</v>
      </c>
      <c r="V76" s="408">
        <f t="shared" si="20"/>
        <v>-6.6469000000000023</v>
      </c>
      <c r="W76" s="409">
        <f t="shared" si="20"/>
        <v>-75.274029999999996</v>
      </c>
      <c r="Y76" s="301" t="s">
        <v>84</v>
      </c>
      <c r="Z76" s="370" t="s">
        <v>85</v>
      </c>
      <c r="AA76" s="410">
        <f t="shared" ref="AA76:AI83" si="21">(C18-C76)/C76</f>
        <v>-0.54727680000000001</v>
      </c>
      <c r="AB76" s="411">
        <f t="shared" si="21"/>
        <v>-0.46238320000000011</v>
      </c>
      <c r="AC76" s="411">
        <f t="shared" si="21"/>
        <v>-0.607074</v>
      </c>
      <c r="AD76" s="411">
        <f t="shared" si="21"/>
        <v>-0.49583119999999992</v>
      </c>
      <c r="AE76" s="411">
        <f t="shared" si="21"/>
        <v>-0.29979199999999989</v>
      </c>
      <c r="AF76" s="411">
        <f t="shared" si="21"/>
        <v>-8.817599999999999E-2</v>
      </c>
      <c r="AG76" s="411">
        <f t="shared" si="21"/>
        <v>-0.24455200000000005</v>
      </c>
      <c r="AH76" s="411">
        <f t="shared" si="21"/>
        <v>-0.26587600000000011</v>
      </c>
      <c r="AI76" s="412">
        <f t="shared" si="21"/>
        <v>-0.37637014999999996</v>
      </c>
    </row>
    <row r="77" spans="1:35" ht="14">
      <c r="A77" s="301" t="s">
        <v>86</v>
      </c>
      <c r="B77" s="354" t="s">
        <v>80</v>
      </c>
      <c r="C77" s="355">
        <v>16</v>
      </c>
      <c r="D77" s="355">
        <v>16</v>
      </c>
      <c r="E77" s="355">
        <v>16</v>
      </c>
      <c r="F77" s="355">
        <v>16</v>
      </c>
      <c r="G77" s="355">
        <v>16</v>
      </c>
      <c r="H77" s="355">
        <v>16</v>
      </c>
      <c r="I77" s="355">
        <v>16</v>
      </c>
      <c r="J77" s="355">
        <v>16</v>
      </c>
      <c r="K77" s="371">
        <v>128</v>
      </c>
      <c r="M77" s="301" t="s">
        <v>86</v>
      </c>
      <c r="N77" s="354" t="s">
        <v>80</v>
      </c>
      <c r="O77" s="394">
        <f t="shared" si="20"/>
        <v>-16</v>
      </c>
      <c r="P77" s="394">
        <f t="shared" si="20"/>
        <v>-16</v>
      </c>
      <c r="Q77" s="394">
        <f t="shared" si="20"/>
        <v>-12</v>
      </c>
      <c r="R77" s="394">
        <f t="shared" si="20"/>
        <v>-16</v>
      </c>
      <c r="S77" s="394">
        <f t="shared" si="20"/>
        <v>-15</v>
      </c>
      <c r="T77" s="394">
        <f t="shared" si="20"/>
        <v>-15</v>
      </c>
      <c r="U77" s="394">
        <f t="shared" si="20"/>
        <v>-15</v>
      </c>
      <c r="V77" s="394">
        <f t="shared" si="20"/>
        <v>-16</v>
      </c>
      <c r="W77" s="409">
        <f t="shared" si="20"/>
        <v>-121</v>
      </c>
      <c r="Y77" s="301" t="s">
        <v>86</v>
      </c>
      <c r="Z77" s="354" t="s">
        <v>80</v>
      </c>
      <c r="AA77" s="397">
        <f t="shared" si="21"/>
        <v>-1</v>
      </c>
      <c r="AB77" s="397">
        <f t="shared" si="21"/>
        <v>-1</v>
      </c>
      <c r="AC77" s="397">
        <f t="shared" si="21"/>
        <v>-0.75</v>
      </c>
      <c r="AD77" s="397">
        <f t="shared" si="21"/>
        <v>-1</v>
      </c>
      <c r="AE77" s="397">
        <f t="shared" si="21"/>
        <v>-0.9375</v>
      </c>
      <c r="AF77" s="397">
        <f t="shared" si="21"/>
        <v>-0.9375</v>
      </c>
      <c r="AG77" s="397">
        <f t="shared" si="21"/>
        <v>-0.9375</v>
      </c>
      <c r="AH77" s="397">
        <f t="shared" si="21"/>
        <v>-1</v>
      </c>
      <c r="AI77" s="412">
        <f t="shared" si="21"/>
        <v>-0.9453125</v>
      </c>
    </row>
    <row r="78" spans="1:35" ht="15" thickBot="1">
      <c r="A78" s="301" t="s">
        <v>87</v>
      </c>
      <c r="B78" s="328" t="s">
        <v>80</v>
      </c>
      <c r="C78" s="355">
        <v>12165</v>
      </c>
      <c r="D78" s="355">
        <v>12230</v>
      </c>
      <c r="E78" s="355">
        <v>12305</v>
      </c>
      <c r="F78" s="355">
        <v>12365</v>
      </c>
      <c r="G78" s="355">
        <v>12140</v>
      </c>
      <c r="H78" s="355">
        <v>12215</v>
      </c>
      <c r="I78" s="355">
        <v>12285</v>
      </c>
      <c r="J78" s="355">
        <v>12355</v>
      </c>
      <c r="K78" s="377">
        <v>98060</v>
      </c>
      <c r="M78" s="301" t="s">
        <v>87</v>
      </c>
      <c r="N78" s="328" t="s">
        <v>80</v>
      </c>
      <c r="O78" s="413">
        <f t="shared" si="20"/>
        <v>-667</v>
      </c>
      <c r="P78" s="413">
        <f t="shared" si="20"/>
        <v>-936</v>
      </c>
      <c r="Q78" s="413">
        <f t="shared" si="20"/>
        <v>-665</v>
      </c>
      <c r="R78" s="413">
        <f t="shared" si="20"/>
        <v>-432</v>
      </c>
      <c r="S78" s="413">
        <f t="shared" si="20"/>
        <v>-1066</v>
      </c>
      <c r="T78" s="413">
        <f t="shared" si="20"/>
        <v>-1358</v>
      </c>
      <c r="U78" s="413">
        <f t="shared" si="20"/>
        <v>-2058</v>
      </c>
      <c r="V78" s="413">
        <f t="shared" si="20"/>
        <v>-3407</v>
      </c>
      <c r="W78" s="414">
        <f t="shared" si="20"/>
        <v>-10589</v>
      </c>
      <c r="Y78" s="301" t="s">
        <v>87</v>
      </c>
      <c r="Z78" s="328" t="s">
        <v>80</v>
      </c>
      <c r="AA78" s="415">
        <f t="shared" si="21"/>
        <v>-5.4829428688861488E-2</v>
      </c>
      <c r="AB78" s="415">
        <f t="shared" si="21"/>
        <v>-7.6533115290269835E-2</v>
      </c>
      <c r="AC78" s="415">
        <f t="shared" si="21"/>
        <v>-5.4043071921982933E-2</v>
      </c>
      <c r="AD78" s="415">
        <f t="shared" si="21"/>
        <v>-3.4937323089365147E-2</v>
      </c>
      <c r="AE78" s="415">
        <f t="shared" si="21"/>
        <v>-8.780889621087315E-2</v>
      </c>
      <c r="AF78" s="415">
        <f t="shared" si="21"/>
        <v>-0.11117478510028653</v>
      </c>
      <c r="AG78" s="415">
        <f t="shared" si="21"/>
        <v>-0.16752136752136751</v>
      </c>
      <c r="AH78" s="415">
        <f t="shared" si="21"/>
        <v>-0.27575880210441117</v>
      </c>
      <c r="AI78" s="416">
        <f t="shared" si="21"/>
        <v>-0.10798490719967367</v>
      </c>
    </row>
    <row r="79" spans="1:35" ht="15" thickTop="1">
      <c r="A79" s="301" t="s">
        <v>88</v>
      </c>
      <c r="B79" s="382" t="s">
        <v>80</v>
      </c>
      <c r="C79" s="355">
        <v>2485</v>
      </c>
      <c r="D79" s="355">
        <v>2535</v>
      </c>
      <c r="E79" s="355">
        <v>2590</v>
      </c>
      <c r="F79" s="355">
        <v>2640</v>
      </c>
      <c r="G79" s="355">
        <v>2690</v>
      </c>
      <c r="H79" s="355">
        <v>2750</v>
      </c>
      <c r="I79" s="355">
        <v>2805</v>
      </c>
      <c r="J79" s="355">
        <v>2860</v>
      </c>
      <c r="K79" s="312">
        <v>21355</v>
      </c>
      <c r="M79" s="301" t="s">
        <v>88</v>
      </c>
      <c r="N79" s="382" t="s">
        <v>80</v>
      </c>
      <c r="O79" s="417">
        <f t="shared" si="20"/>
        <v>413</v>
      </c>
      <c r="P79" s="418">
        <f t="shared" si="20"/>
        <v>1060</v>
      </c>
      <c r="Q79" s="418">
        <f t="shared" si="20"/>
        <v>1288</v>
      </c>
      <c r="R79" s="418">
        <f t="shared" si="20"/>
        <v>1823</v>
      </c>
      <c r="S79" s="418">
        <f t="shared" si="20"/>
        <v>1680</v>
      </c>
      <c r="T79" s="418">
        <f t="shared" si="20"/>
        <v>1347</v>
      </c>
      <c r="U79" s="418">
        <f t="shared" si="20"/>
        <v>1304</v>
      </c>
      <c r="V79" s="418">
        <f t="shared" si="20"/>
        <v>785</v>
      </c>
      <c r="W79" s="419">
        <f t="shared" si="20"/>
        <v>9700</v>
      </c>
      <c r="Y79" s="301" t="s">
        <v>88</v>
      </c>
      <c r="Z79" s="382" t="s">
        <v>80</v>
      </c>
      <c r="AA79" s="420">
        <f t="shared" si="21"/>
        <v>0.16619718309859155</v>
      </c>
      <c r="AB79" s="421">
        <f t="shared" si="21"/>
        <v>0.4181459566074951</v>
      </c>
      <c r="AC79" s="421">
        <f t="shared" si="21"/>
        <v>0.49729729729729732</v>
      </c>
      <c r="AD79" s="421">
        <f t="shared" si="21"/>
        <v>0.69053030303030305</v>
      </c>
      <c r="AE79" s="421">
        <f t="shared" si="21"/>
        <v>0.62453531598513012</v>
      </c>
      <c r="AF79" s="421">
        <f t="shared" si="21"/>
        <v>0.48981818181818182</v>
      </c>
      <c r="AG79" s="421">
        <f t="shared" si="21"/>
        <v>0.46488413547237079</v>
      </c>
      <c r="AH79" s="421">
        <f t="shared" si="21"/>
        <v>0.27447552447552448</v>
      </c>
      <c r="AI79" s="422">
        <f t="shared" si="21"/>
        <v>0.45422617653945213</v>
      </c>
    </row>
    <row r="80" spans="1:35" ht="14">
      <c r="A80" s="301" t="s">
        <v>89</v>
      </c>
      <c r="B80" s="354" t="s">
        <v>80</v>
      </c>
      <c r="C80" s="355">
        <v>7465</v>
      </c>
      <c r="D80" s="355">
        <v>7465</v>
      </c>
      <c r="E80" s="355">
        <v>7465</v>
      </c>
      <c r="F80" s="355">
        <v>7465</v>
      </c>
      <c r="G80" s="355">
        <v>7475</v>
      </c>
      <c r="H80" s="355">
        <v>7475</v>
      </c>
      <c r="I80" s="355">
        <v>7475</v>
      </c>
      <c r="J80" s="355">
        <v>7475</v>
      </c>
      <c r="K80" s="330">
        <v>59760</v>
      </c>
      <c r="M80" s="301" t="s">
        <v>89</v>
      </c>
      <c r="N80" s="354" t="s">
        <v>80</v>
      </c>
      <c r="O80" s="393">
        <f t="shared" si="20"/>
        <v>-2084</v>
      </c>
      <c r="P80" s="394">
        <f t="shared" si="20"/>
        <v>-1957</v>
      </c>
      <c r="Q80" s="394">
        <f t="shared" si="20"/>
        <v>-1902</v>
      </c>
      <c r="R80" s="394">
        <f t="shared" si="20"/>
        <v>-2230</v>
      </c>
      <c r="S80" s="394">
        <f t="shared" si="20"/>
        <v>-2477</v>
      </c>
      <c r="T80" s="394">
        <f t="shared" si="20"/>
        <v>-2389</v>
      </c>
      <c r="U80" s="394">
        <f t="shared" si="20"/>
        <v>-3014</v>
      </c>
      <c r="V80" s="394">
        <f t="shared" si="20"/>
        <v>-3855</v>
      </c>
      <c r="W80" s="395">
        <f t="shared" si="20"/>
        <v>-19908</v>
      </c>
      <c r="Y80" s="301" t="s">
        <v>89</v>
      </c>
      <c r="Z80" s="354" t="s">
        <v>80</v>
      </c>
      <c r="AA80" s="396">
        <f t="shared" si="21"/>
        <v>-0.27916945746818489</v>
      </c>
      <c r="AB80" s="397">
        <f t="shared" si="21"/>
        <v>-0.2621567314132619</v>
      </c>
      <c r="AC80" s="397">
        <f t="shared" si="21"/>
        <v>-0.25478901540522436</v>
      </c>
      <c r="AD80" s="397">
        <f t="shared" si="21"/>
        <v>-0.29872739450770264</v>
      </c>
      <c r="AE80" s="397">
        <f t="shared" si="21"/>
        <v>-0.33137123745819397</v>
      </c>
      <c r="AF80" s="397">
        <f t="shared" si="21"/>
        <v>-0.31959866220735789</v>
      </c>
      <c r="AG80" s="397">
        <f t="shared" si="21"/>
        <v>-0.40321070234113715</v>
      </c>
      <c r="AH80" s="397">
        <f t="shared" si="21"/>
        <v>-0.51571906354515051</v>
      </c>
      <c r="AI80" s="398">
        <f t="shared" si="21"/>
        <v>-0.33313253012048194</v>
      </c>
    </row>
    <row r="81" spans="1:35" ht="14">
      <c r="A81" s="301" t="s">
        <v>90</v>
      </c>
      <c r="B81" s="354" t="s">
        <v>80</v>
      </c>
      <c r="C81" s="355">
        <v>715</v>
      </c>
      <c r="D81" s="355">
        <v>730</v>
      </c>
      <c r="E81" s="355">
        <v>750</v>
      </c>
      <c r="F81" s="355">
        <v>760</v>
      </c>
      <c r="G81" s="355">
        <v>775</v>
      </c>
      <c r="H81" s="355">
        <v>790</v>
      </c>
      <c r="I81" s="355">
        <v>805</v>
      </c>
      <c r="J81" s="355">
        <v>820</v>
      </c>
      <c r="K81" s="330">
        <v>6145</v>
      </c>
      <c r="M81" s="301" t="s">
        <v>90</v>
      </c>
      <c r="N81" s="354" t="s">
        <v>80</v>
      </c>
      <c r="O81" s="393">
        <f t="shared" si="20"/>
        <v>-128</v>
      </c>
      <c r="P81" s="394">
        <f t="shared" si="20"/>
        <v>-200</v>
      </c>
      <c r="Q81" s="394">
        <f t="shared" si="20"/>
        <v>-110</v>
      </c>
      <c r="R81" s="394">
        <f t="shared" si="20"/>
        <v>-121</v>
      </c>
      <c r="S81" s="394">
        <f t="shared" si="20"/>
        <v>-120</v>
      </c>
      <c r="T81" s="394">
        <f t="shared" si="20"/>
        <v>-199</v>
      </c>
      <c r="U81" s="394">
        <f t="shared" si="20"/>
        <v>-239</v>
      </c>
      <c r="V81" s="394">
        <f t="shared" si="20"/>
        <v>-329</v>
      </c>
      <c r="W81" s="395">
        <f t="shared" si="20"/>
        <v>-1446</v>
      </c>
      <c r="Y81" s="301" t="s">
        <v>90</v>
      </c>
      <c r="Z81" s="354" t="s">
        <v>80</v>
      </c>
      <c r="AA81" s="396">
        <f t="shared" si="21"/>
        <v>-0.17902097902097902</v>
      </c>
      <c r="AB81" s="397">
        <f t="shared" si="21"/>
        <v>-0.27397260273972601</v>
      </c>
      <c r="AC81" s="397">
        <f t="shared" si="21"/>
        <v>-0.14666666666666667</v>
      </c>
      <c r="AD81" s="397">
        <f t="shared" si="21"/>
        <v>-0.15921052631578947</v>
      </c>
      <c r="AE81" s="397">
        <f t="shared" si="21"/>
        <v>-0.15483870967741936</v>
      </c>
      <c r="AF81" s="397">
        <f t="shared" si="21"/>
        <v>-0.2518987341772152</v>
      </c>
      <c r="AG81" s="397">
        <f t="shared" si="21"/>
        <v>-0.29689440993788818</v>
      </c>
      <c r="AH81" s="397">
        <f t="shared" si="21"/>
        <v>-0.40121951219512197</v>
      </c>
      <c r="AI81" s="398">
        <f t="shared" si="21"/>
        <v>-0.23531326281529699</v>
      </c>
    </row>
    <row r="82" spans="1:35" ht="14">
      <c r="A82" s="301" t="s">
        <v>91</v>
      </c>
      <c r="B82" s="354" t="s">
        <v>80</v>
      </c>
      <c r="C82" s="355">
        <v>1500</v>
      </c>
      <c r="D82" s="355">
        <v>1500</v>
      </c>
      <c r="E82" s="355">
        <v>1500</v>
      </c>
      <c r="F82" s="355">
        <v>1618</v>
      </c>
      <c r="G82" s="355">
        <v>1618</v>
      </c>
      <c r="H82" s="355">
        <v>1618</v>
      </c>
      <c r="I82" s="355">
        <v>1618</v>
      </c>
      <c r="J82" s="355">
        <v>1618</v>
      </c>
      <c r="K82" s="330">
        <v>12590</v>
      </c>
      <c r="M82" s="301" t="s">
        <v>91</v>
      </c>
      <c r="N82" s="354" t="s">
        <v>80</v>
      </c>
      <c r="O82" s="393">
        <f t="shared" si="20"/>
        <v>1132</v>
      </c>
      <c r="P82" s="394">
        <f t="shared" si="20"/>
        <v>161</v>
      </c>
      <c r="Q82" s="394">
        <f t="shared" si="20"/>
        <v>59</v>
      </c>
      <c r="R82" s="394">
        <f t="shared" si="20"/>
        <v>-22</v>
      </c>
      <c r="S82" s="394">
        <f t="shared" si="20"/>
        <v>-567</v>
      </c>
      <c r="T82" s="394">
        <f t="shared" si="20"/>
        <v>-535</v>
      </c>
      <c r="U82" s="394">
        <f t="shared" si="20"/>
        <v>-527</v>
      </c>
      <c r="V82" s="394">
        <f t="shared" si="20"/>
        <v>-426</v>
      </c>
      <c r="W82" s="395">
        <f t="shared" si="20"/>
        <v>-725</v>
      </c>
      <c r="Y82" s="301" t="s">
        <v>91</v>
      </c>
      <c r="Z82" s="354" t="s">
        <v>80</v>
      </c>
      <c r="AA82" s="396">
        <f t="shared" si="21"/>
        <v>0.75466666666666671</v>
      </c>
      <c r="AB82" s="397">
        <f t="shared" si="21"/>
        <v>0.10733333333333334</v>
      </c>
      <c r="AC82" s="397">
        <f t="shared" si="21"/>
        <v>3.9333333333333331E-2</v>
      </c>
      <c r="AD82" s="397">
        <f t="shared" si="21"/>
        <v>-1.3597033374536464E-2</v>
      </c>
      <c r="AE82" s="397">
        <f t="shared" si="21"/>
        <v>-0.3504326328800989</v>
      </c>
      <c r="AF82" s="397">
        <f t="shared" si="21"/>
        <v>-0.33065512978986406</v>
      </c>
      <c r="AG82" s="397">
        <f t="shared" si="21"/>
        <v>-0.32571075401730532</v>
      </c>
      <c r="AH82" s="397">
        <f t="shared" si="21"/>
        <v>-0.26328800988875156</v>
      </c>
      <c r="AI82" s="398">
        <f t="shared" si="21"/>
        <v>-5.7585385226370134E-2</v>
      </c>
    </row>
    <row r="83" spans="1:35" ht="14">
      <c r="A83" s="301" t="s">
        <v>92</v>
      </c>
      <c r="B83" s="354" t="s">
        <v>93</v>
      </c>
      <c r="C83" s="355">
        <v>42</v>
      </c>
      <c r="D83" s="355">
        <v>53</v>
      </c>
      <c r="E83" s="355">
        <v>56</v>
      </c>
      <c r="F83" s="355">
        <v>61</v>
      </c>
      <c r="G83" s="355">
        <v>66</v>
      </c>
      <c r="H83" s="355">
        <v>74</v>
      </c>
      <c r="I83" s="355">
        <v>77</v>
      </c>
      <c r="J83" s="355">
        <v>85</v>
      </c>
      <c r="K83" s="330">
        <v>514</v>
      </c>
      <c r="M83" s="301" t="s">
        <v>92</v>
      </c>
      <c r="N83" s="354" t="s">
        <v>93</v>
      </c>
      <c r="O83" s="394">
        <f t="shared" si="20"/>
        <v>52</v>
      </c>
      <c r="P83" s="394">
        <f t="shared" si="20"/>
        <v>37</v>
      </c>
      <c r="Q83" s="394">
        <f t="shared" si="20"/>
        <v>-21</v>
      </c>
      <c r="R83" s="394">
        <f t="shared" si="20"/>
        <v>-37</v>
      </c>
      <c r="S83" s="394">
        <f t="shared" si="20"/>
        <v>-50</v>
      </c>
      <c r="T83" s="394">
        <f t="shared" si="20"/>
        <v>-60</v>
      </c>
      <c r="U83" s="394">
        <f t="shared" si="20"/>
        <v>-55</v>
      </c>
      <c r="V83" s="394">
        <f t="shared" si="20"/>
        <v>-72</v>
      </c>
      <c r="W83" s="395">
        <f t="shared" si="20"/>
        <v>-206</v>
      </c>
      <c r="Y83" s="301" t="s">
        <v>92</v>
      </c>
      <c r="Z83" s="354" t="s">
        <v>93</v>
      </c>
      <c r="AA83" s="397">
        <f t="shared" si="21"/>
        <v>1.2380952380952381</v>
      </c>
      <c r="AB83" s="397">
        <f t="shared" si="21"/>
        <v>0.69811320754716977</v>
      </c>
      <c r="AC83" s="397">
        <f t="shared" si="21"/>
        <v>-0.375</v>
      </c>
      <c r="AD83" s="397">
        <f t="shared" si="21"/>
        <v>-0.60655737704918034</v>
      </c>
      <c r="AE83" s="397">
        <f t="shared" si="21"/>
        <v>-0.75757575757575757</v>
      </c>
      <c r="AF83" s="397">
        <f t="shared" si="21"/>
        <v>-0.81081081081081086</v>
      </c>
      <c r="AG83" s="397">
        <f t="shared" si="21"/>
        <v>-0.7142857142857143</v>
      </c>
      <c r="AH83" s="397">
        <f t="shared" si="21"/>
        <v>-0.84705882352941175</v>
      </c>
      <c r="AI83" s="398">
        <f t="shared" si="21"/>
        <v>-0.40077821011673154</v>
      </c>
    </row>
    <row r="84" spans="1:35">
      <c r="A84" s="301"/>
      <c r="B84" s="314"/>
      <c r="C84" s="314"/>
      <c r="D84" s="314"/>
      <c r="E84" s="314"/>
      <c r="F84" s="314"/>
      <c r="G84" s="314"/>
      <c r="H84" s="314"/>
      <c r="I84" s="314"/>
      <c r="J84" s="314"/>
      <c r="K84" s="360"/>
      <c r="M84" s="301"/>
      <c r="N84" s="314"/>
      <c r="O84" s="399"/>
      <c r="P84" s="399"/>
      <c r="Q84" s="399"/>
      <c r="R84" s="399"/>
      <c r="S84" s="399"/>
      <c r="T84" s="399"/>
      <c r="U84" s="399"/>
      <c r="V84" s="399"/>
      <c r="W84" s="400"/>
      <c r="Y84" s="301"/>
      <c r="Z84" s="314"/>
      <c r="AA84" s="401"/>
      <c r="AB84" s="401"/>
      <c r="AC84" s="401"/>
      <c r="AD84" s="401"/>
      <c r="AE84" s="401"/>
      <c r="AF84" s="401"/>
      <c r="AG84" s="401"/>
      <c r="AH84" s="401"/>
      <c r="AI84" s="402"/>
    </row>
    <row r="85" spans="1:35">
      <c r="A85" s="331" t="s">
        <v>94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65"/>
      <c r="M85" s="331" t="s">
        <v>94</v>
      </c>
      <c r="N85" s="318"/>
      <c r="O85" s="403"/>
      <c r="P85" s="403"/>
      <c r="Q85" s="403"/>
      <c r="R85" s="403"/>
      <c r="S85" s="403"/>
      <c r="T85" s="403"/>
      <c r="U85" s="403"/>
      <c r="V85" s="403"/>
      <c r="W85" s="404"/>
      <c r="Y85" s="331" t="s">
        <v>94</v>
      </c>
      <c r="Z85" s="318"/>
      <c r="AA85" s="405"/>
      <c r="AB85" s="405"/>
      <c r="AC85" s="405"/>
      <c r="AD85" s="405"/>
      <c r="AE85" s="405"/>
      <c r="AF85" s="405"/>
      <c r="AG85" s="405"/>
      <c r="AH85" s="405"/>
      <c r="AI85" s="406"/>
    </row>
    <row r="86" spans="1:35">
      <c r="A86" s="301" t="s">
        <v>95</v>
      </c>
      <c r="B86" s="370" t="s">
        <v>85</v>
      </c>
      <c r="C86" s="355">
        <v>331.50761624156763</v>
      </c>
      <c r="D86" s="355">
        <v>330.96103574691608</v>
      </c>
      <c r="E86" s="355">
        <v>330.43396806621558</v>
      </c>
      <c r="F86" s="355">
        <v>329.92577464900216</v>
      </c>
      <c r="G86" s="355">
        <v>329.43583309640712</v>
      </c>
      <c r="H86" s="355">
        <v>328.96353710586732</v>
      </c>
      <c r="I86" s="355">
        <v>328.50829638269744</v>
      </c>
      <c r="J86" s="355">
        <v>328.06953652161445</v>
      </c>
      <c r="K86" s="330">
        <v>2637.805597810288</v>
      </c>
      <c r="M86" s="301" t="s">
        <v>95</v>
      </c>
      <c r="N86" s="370" t="s">
        <v>85</v>
      </c>
      <c r="O86" s="407">
        <f t="shared" ref="O86:W92" si="22">C28-C86</f>
        <v>1.8975037584323218</v>
      </c>
      <c r="P86" s="408">
        <f t="shared" si="22"/>
        <v>34.715504253083907</v>
      </c>
      <c r="Q86" s="408">
        <f t="shared" si="22"/>
        <v>14.650421933784457</v>
      </c>
      <c r="R86" s="408">
        <f t="shared" si="22"/>
        <v>7.5213253509968467</v>
      </c>
      <c r="S86" s="408">
        <f t="shared" si="22"/>
        <v>-30.325633096406989</v>
      </c>
      <c r="T86" s="408">
        <f t="shared" si="22"/>
        <v>-22.199837105867005</v>
      </c>
      <c r="U86" s="408">
        <f t="shared" si="22"/>
        <v>-12.935496382697806</v>
      </c>
      <c r="V86" s="408">
        <f t="shared" si="22"/>
        <v>-51.309636521614777</v>
      </c>
      <c r="W86" s="409">
        <f t="shared" si="22"/>
        <v>-57.98584781028967</v>
      </c>
      <c r="Y86" s="301" t="s">
        <v>95</v>
      </c>
      <c r="Z86" s="370" t="s">
        <v>85</v>
      </c>
      <c r="AA86" s="410">
        <f t="shared" ref="AA86:AI92" si="23">(C28-C86)/C86</f>
        <v>5.7238617318813639E-3</v>
      </c>
      <c r="AB86" s="411">
        <f t="shared" si="23"/>
        <v>0.10489302517058427</v>
      </c>
      <c r="AC86" s="411">
        <f t="shared" si="23"/>
        <v>4.4336912513935803E-2</v>
      </c>
      <c r="AD86" s="411">
        <f t="shared" si="23"/>
        <v>2.2797022630312993E-2</v>
      </c>
      <c r="AE86" s="411">
        <f t="shared" si="23"/>
        <v>-9.2053231767087101E-2</v>
      </c>
      <c r="AF86" s="411">
        <f t="shared" si="23"/>
        <v>-6.7484187764927372E-2</v>
      </c>
      <c r="AG86" s="411">
        <f t="shared" si="23"/>
        <v>-3.9376467885695446E-2</v>
      </c>
      <c r="AH86" s="411">
        <f t="shared" si="23"/>
        <v>-0.15639866189841831</v>
      </c>
      <c r="AI86" s="412">
        <f t="shared" si="23"/>
        <v>-2.1982608520667805E-2</v>
      </c>
    </row>
    <row r="87" spans="1:35">
      <c r="A87" s="301" t="s">
        <v>96</v>
      </c>
      <c r="B87" s="370" t="s">
        <v>85</v>
      </c>
      <c r="C87" s="355">
        <v>30.152814800160328</v>
      </c>
      <c r="D87" s="355">
        <v>29.83192997379204</v>
      </c>
      <c r="E87" s="355">
        <v>28.31672532628177</v>
      </c>
      <c r="F87" s="355">
        <v>28.253342764128831</v>
      </c>
      <c r="G87" s="355">
        <v>32.301666056953486</v>
      </c>
      <c r="H87" s="355">
        <v>30.903978384581475</v>
      </c>
      <c r="I87" s="355">
        <v>28.674622138671086</v>
      </c>
      <c r="J87" s="355">
        <v>28.735118546145696</v>
      </c>
      <c r="K87" s="330">
        <v>237.17019799071471</v>
      </c>
      <c r="M87" s="301" t="s">
        <v>96</v>
      </c>
      <c r="N87" s="370" t="s">
        <v>85</v>
      </c>
      <c r="O87" s="407">
        <f t="shared" si="22"/>
        <v>-8.468114800160329</v>
      </c>
      <c r="P87" s="408">
        <f t="shared" si="22"/>
        <v>-8.3745299737920398</v>
      </c>
      <c r="Q87" s="408">
        <f t="shared" si="22"/>
        <v>-7.452625326281769</v>
      </c>
      <c r="R87" s="408">
        <f t="shared" si="22"/>
        <v>2.6221572358711676</v>
      </c>
      <c r="S87" s="408">
        <f t="shared" si="22"/>
        <v>-2.2466660569534831</v>
      </c>
      <c r="T87" s="408">
        <f t="shared" si="22"/>
        <v>-5.932378384581483</v>
      </c>
      <c r="U87" s="408">
        <f t="shared" si="22"/>
        <v>19.275477861328927</v>
      </c>
      <c r="V87" s="408">
        <f t="shared" si="22"/>
        <v>2.0652814538543112</v>
      </c>
      <c r="W87" s="409">
        <f t="shared" si="22"/>
        <v>-8.5113979907146984</v>
      </c>
      <c r="Y87" s="301" t="s">
        <v>96</v>
      </c>
      <c r="Z87" s="370" t="s">
        <v>85</v>
      </c>
      <c r="AA87" s="410">
        <f t="shared" si="23"/>
        <v>-0.28083994334470236</v>
      </c>
      <c r="AB87" s="411">
        <f t="shared" si="23"/>
        <v>-0.28072370715368516</v>
      </c>
      <c r="AC87" s="411">
        <f t="shared" si="23"/>
        <v>-0.26318810668989046</v>
      </c>
      <c r="AD87" s="411">
        <f t="shared" si="23"/>
        <v>9.2808743296751622E-2</v>
      </c>
      <c r="AE87" s="411">
        <f t="shared" si="23"/>
        <v>-6.9552637099034392E-2</v>
      </c>
      <c r="AF87" s="411">
        <f t="shared" si="23"/>
        <v>-0.19196164036735311</v>
      </c>
      <c r="AG87" s="411">
        <f t="shared" si="23"/>
        <v>0.67221384010266305</v>
      </c>
      <c r="AH87" s="411">
        <f t="shared" si="23"/>
        <v>7.1873079296251308E-2</v>
      </c>
      <c r="AI87" s="412">
        <f t="shared" si="23"/>
        <v>-3.5887299765411176E-2</v>
      </c>
    </row>
    <row r="88" spans="1:35">
      <c r="A88" s="301" t="s">
        <v>97</v>
      </c>
      <c r="B88" s="370" t="s">
        <v>85</v>
      </c>
      <c r="C88" s="355">
        <v>0.12355225677373192</v>
      </c>
      <c r="D88" s="355">
        <v>0.12355231916592672</v>
      </c>
      <c r="E88" s="355">
        <v>0.12355237959828858</v>
      </c>
      <c r="F88" s="355">
        <v>0.12355243812629224</v>
      </c>
      <c r="G88" s="355">
        <v>0.12355249480491085</v>
      </c>
      <c r="H88" s="355">
        <v>0.12355254968854955</v>
      </c>
      <c r="I88" s="355">
        <v>0.12355260283098589</v>
      </c>
      <c r="J88" s="355">
        <v>0.12355265428531657</v>
      </c>
      <c r="K88" s="330">
        <v>0.98841969527400231</v>
      </c>
      <c r="M88" s="301" t="s">
        <v>97</v>
      </c>
      <c r="N88" s="370" t="s">
        <v>85</v>
      </c>
      <c r="O88" s="407">
        <f t="shared" si="22"/>
        <v>1.2474477432262681</v>
      </c>
      <c r="P88" s="408">
        <f t="shared" si="22"/>
        <v>1.6173476808340734</v>
      </c>
      <c r="Q88" s="408">
        <f t="shared" si="22"/>
        <v>0.64854762040171143</v>
      </c>
      <c r="R88" s="408">
        <f t="shared" si="22"/>
        <v>0.97784756187370769</v>
      </c>
      <c r="S88" s="408">
        <f t="shared" si="22"/>
        <v>0.85854750519508904</v>
      </c>
      <c r="T88" s="408">
        <f t="shared" si="22"/>
        <v>0.13804745031145044</v>
      </c>
      <c r="U88" s="408">
        <f t="shared" si="22"/>
        <v>-0.12355260283098589</v>
      </c>
      <c r="V88" s="408">
        <f t="shared" si="22"/>
        <v>-0.12355265428531657</v>
      </c>
      <c r="W88" s="409">
        <f t="shared" si="22"/>
        <v>5.2406803047259976</v>
      </c>
      <c r="Y88" s="301" t="s">
        <v>97</v>
      </c>
      <c r="Z88" s="370" t="s">
        <v>85</v>
      </c>
      <c r="AA88" s="410">
        <f t="shared" si="23"/>
        <v>10.096519285040564</v>
      </c>
      <c r="AB88" s="411">
        <f t="shared" si="23"/>
        <v>13.090387066405677</v>
      </c>
      <c r="AC88" s="411">
        <f t="shared" si="23"/>
        <v>5.2491714243818173</v>
      </c>
      <c r="AD88" s="411">
        <f t="shared" si="23"/>
        <v>7.914433553097318</v>
      </c>
      <c r="AE88" s="411">
        <f t="shared" si="23"/>
        <v>6.9488479900849747</v>
      </c>
      <c r="AF88" s="411">
        <f t="shared" si="23"/>
        <v>1.1173176972829741</v>
      </c>
      <c r="AG88" s="411">
        <f t="shared" si="23"/>
        <v>-1</v>
      </c>
      <c r="AH88" s="411">
        <f t="shared" si="23"/>
        <v>-1</v>
      </c>
      <c r="AI88" s="412">
        <f t="shared" si="23"/>
        <v>5.3020800068873735</v>
      </c>
    </row>
    <row r="89" spans="1:35">
      <c r="A89" s="301" t="s">
        <v>98</v>
      </c>
      <c r="B89" s="370" t="s">
        <v>85</v>
      </c>
      <c r="C89" s="355">
        <v>71.623745877842367</v>
      </c>
      <c r="D89" s="355">
        <v>71.54428458762456</v>
      </c>
      <c r="E89" s="355">
        <v>71.467546508197131</v>
      </c>
      <c r="F89" s="355">
        <v>71.393439250667527</v>
      </c>
      <c r="G89" s="355">
        <v>71.321872678006898</v>
      </c>
      <c r="H89" s="355">
        <v>71.252758895809436</v>
      </c>
      <c r="I89" s="355">
        <v>71.186012238301146</v>
      </c>
      <c r="J89" s="355">
        <v>71.121549250035784</v>
      </c>
      <c r="K89" s="330">
        <v>570.9112092864849</v>
      </c>
      <c r="M89" s="301" t="s">
        <v>98</v>
      </c>
      <c r="N89" s="370" t="s">
        <v>85</v>
      </c>
      <c r="O89" s="407">
        <f t="shared" si="22"/>
        <v>-6.7836158778423652</v>
      </c>
      <c r="P89" s="408">
        <f t="shared" si="22"/>
        <v>-4.7919545876245877</v>
      </c>
      <c r="Q89" s="408">
        <f t="shared" si="22"/>
        <v>28.87175349180292</v>
      </c>
      <c r="R89" s="408">
        <f t="shared" si="22"/>
        <v>13.250760749332443</v>
      </c>
      <c r="S89" s="408">
        <f t="shared" si="22"/>
        <v>-1.4274326780068947</v>
      </c>
      <c r="T89" s="408">
        <f t="shared" si="22"/>
        <v>-9.2407588958094209</v>
      </c>
      <c r="U89" s="408">
        <f t="shared" si="22"/>
        <v>-11.783812238301074</v>
      </c>
      <c r="V89" s="408">
        <f t="shared" si="22"/>
        <v>-27.087879250035833</v>
      </c>
      <c r="W89" s="409">
        <f t="shared" si="22"/>
        <v>-18.992939286485012</v>
      </c>
      <c r="Y89" s="301" t="s">
        <v>98</v>
      </c>
      <c r="Z89" s="370" t="s">
        <v>85</v>
      </c>
      <c r="AA89" s="410">
        <f t="shared" si="23"/>
        <v>-9.4711827686478983E-2</v>
      </c>
      <c r="AB89" s="411">
        <f t="shared" si="23"/>
        <v>-6.6978859530779075E-2</v>
      </c>
      <c r="AC89" s="411">
        <f t="shared" si="23"/>
        <v>0.40398411450281718</v>
      </c>
      <c r="AD89" s="411">
        <f t="shared" si="23"/>
        <v>0.18560193889536633</v>
      </c>
      <c r="AE89" s="411">
        <f t="shared" si="23"/>
        <v>-2.0013953986475506E-2</v>
      </c>
      <c r="AF89" s="411">
        <f t="shared" si="23"/>
        <v>-0.12968983993057559</v>
      </c>
      <c r="AG89" s="411">
        <f t="shared" si="23"/>
        <v>-0.16553550153720895</v>
      </c>
      <c r="AH89" s="411">
        <f t="shared" si="23"/>
        <v>-0.38086739582690127</v>
      </c>
      <c r="AI89" s="412">
        <f t="shared" si="23"/>
        <v>-3.3267763844087181E-2</v>
      </c>
    </row>
    <row r="90" spans="1:35">
      <c r="A90" s="301" t="s">
        <v>99</v>
      </c>
      <c r="B90" s="370" t="s">
        <v>85</v>
      </c>
      <c r="C90" s="355">
        <v>7.2312670117771631</v>
      </c>
      <c r="D90" s="355">
        <v>7.1442703710807489</v>
      </c>
      <c r="E90" s="355">
        <v>6.994273624863542</v>
      </c>
      <c r="F90" s="355">
        <v>7.0122767761124001</v>
      </c>
      <c r="G90" s="355">
        <v>6.8162798277871701</v>
      </c>
      <c r="H90" s="355">
        <v>6.7862827828171213</v>
      </c>
      <c r="I90" s="355">
        <v>6.8002856440977277</v>
      </c>
      <c r="J90" s="355">
        <v>6.8572884144878081</v>
      </c>
      <c r="K90" s="330">
        <v>55.642224453023687</v>
      </c>
      <c r="M90" s="301" t="s">
        <v>99</v>
      </c>
      <c r="N90" s="370" t="s">
        <v>85</v>
      </c>
      <c r="O90" s="407">
        <f t="shared" si="22"/>
        <v>21.233732988222833</v>
      </c>
      <c r="P90" s="408">
        <f t="shared" si="22"/>
        <v>18.196159628919254</v>
      </c>
      <c r="Q90" s="408">
        <f t="shared" si="22"/>
        <v>1.8726563751364562</v>
      </c>
      <c r="R90" s="408">
        <f t="shared" si="22"/>
        <v>10.112623223887592</v>
      </c>
      <c r="S90" s="408">
        <f t="shared" si="22"/>
        <v>10.79052017221283</v>
      </c>
      <c r="T90" s="408">
        <f t="shared" si="22"/>
        <v>8.4556472171828752</v>
      </c>
      <c r="U90" s="408">
        <f t="shared" si="22"/>
        <v>12.314714355902272</v>
      </c>
      <c r="V90" s="408">
        <f t="shared" si="22"/>
        <v>3.66181158551219</v>
      </c>
      <c r="W90" s="409">
        <f t="shared" si="22"/>
        <v>86.637865546976315</v>
      </c>
      <c r="Y90" s="301" t="s">
        <v>99</v>
      </c>
      <c r="Z90" s="370" t="s">
        <v>85</v>
      </c>
      <c r="AA90" s="410">
        <f t="shared" si="23"/>
        <v>2.9363779478258278</v>
      </c>
      <c r="AB90" s="411">
        <f t="shared" si="23"/>
        <v>2.5469584273539514</v>
      </c>
      <c r="AC90" s="411">
        <f t="shared" si="23"/>
        <v>0.26774136609117744</v>
      </c>
      <c r="AD90" s="411">
        <f t="shared" si="23"/>
        <v>1.442131214548839</v>
      </c>
      <c r="AE90" s="411">
        <f t="shared" si="23"/>
        <v>1.5830512309991025</v>
      </c>
      <c r="AF90" s="411">
        <f t="shared" si="23"/>
        <v>1.2459909920925469</v>
      </c>
      <c r="AG90" s="411">
        <f t="shared" si="23"/>
        <v>1.8109113352599775</v>
      </c>
      <c r="AH90" s="411">
        <f t="shared" si="23"/>
        <v>0.53400285421503624</v>
      </c>
      <c r="AI90" s="412">
        <f t="shared" si="23"/>
        <v>1.5570525153990007</v>
      </c>
    </row>
    <row r="91" spans="1:35" ht="14">
      <c r="A91" s="301" t="s">
        <v>100</v>
      </c>
      <c r="B91" s="382" t="s">
        <v>80</v>
      </c>
      <c r="C91" s="355">
        <v>16553.678731448545</v>
      </c>
      <c r="D91" s="355">
        <v>16530.022260965408</v>
      </c>
      <c r="E91" s="355">
        <v>16538.732990460023</v>
      </c>
      <c r="F91" s="355">
        <v>16501.034041039969</v>
      </c>
      <c r="G91" s="355">
        <v>16536.06757423931</v>
      </c>
      <c r="H91" s="355">
        <v>16476.731952856389</v>
      </c>
      <c r="I91" s="355">
        <v>16474.111302001242</v>
      </c>
      <c r="J91" s="355">
        <v>16492.103869446761</v>
      </c>
      <c r="K91" s="330">
        <v>132102.48272245764</v>
      </c>
      <c r="L91" s="387"/>
      <c r="M91" s="301" t="s">
        <v>100</v>
      </c>
      <c r="N91" s="382" t="s">
        <v>80</v>
      </c>
      <c r="O91" s="393">
        <f t="shared" si="22"/>
        <v>3196.3212685514554</v>
      </c>
      <c r="P91" s="394">
        <f t="shared" si="22"/>
        <v>3830.9777390345917</v>
      </c>
      <c r="Q91" s="394">
        <f t="shared" si="22"/>
        <v>769.26700953997715</v>
      </c>
      <c r="R91" s="394">
        <f t="shared" si="22"/>
        <v>852.96595896003055</v>
      </c>
      <c r="S91" s="394">
        <f t="shared" si="22"/>
        <v>-2493.0675742393105</v>
      </c>
      <c r="T91" s="394">
        <f t="shared" si="22"/>
        <v>-3542.7319528563894</v>
      </c>
      <c r="U91" s="394">
        <f t="shared" si="22"/>
        <v>-2866.1113020012417</v>
      </c>
      <c r="V91" s="394">
        <f t="shared" si="22"/>
        <v>-6319.1038694467607</v>
      </c>
      <c r="W91" s="409">
        <f t="shared" si="22"/>
        <v>-6571.4827224576438</v>
      </c>
      <c r="Y91" s="301" t="s">
        <v>100</v>
      </c>
      <c r="Z91" s="382" t="s">
        <v>80</v>
      </c>
      <c r="AA91" s="396">
        <f t="shared" si="23"/>
        <v>0.19308827484244395</v>
      </c>
      <c r="AB91" s="397">
        <f t="shared" si="23"/>
        <v>0.23175877676106951</v>
      </c>
      <c r="AC91" s="397">
        <f t="shared" si="23"/>
        <v>4.6513055745183787E-2</v>
      </c>
      <c r="AD91" s="397">
        <f t="shared" si="23"/>
        <v>5.1691667130593519E-2</v>
      </c>
      <c r="AE91" s="397">
        <f t="shared" si="23"/>
        <v>-0.15076544426578978</v>
      </c>
      <c r="AF91" s="397">
        <f t="shared" si="23"/>
        <v>-0.2150142372281674</v>
      </c>
      <c r="AG91" s="397">
        <f t="shared" si="23"/>
        <v>-0.17397668678207073</v>
      </c>
      <c r="AH91" s="397">
        <f t="shared" si="23"/>
        <v>-0.38315935428672143</v>
      </c>
      <c r="AI91" s="412">
        <f t="shared" si="23"/>
        <v>-4.9745338520730778E-2</v>
      </c>
    </row>
    <row r="92" spans="1:35" ht="14">
      <c r="A92" s="339" t="s">
        <v>101</v>
      </c>
      <c r="B92" s="382" t="s">
        <v>80</v>
      </c>
      <c r="C92" s="355">
        <v>26440.201360400406</v>
      </c>
      <c r="D92" s="355">
        <v>26524.132380574902</v>
      </c>
      <c r="E92" s="355">
        <v>26653.347014116334</v>
      </c>
      <c r="F92" s="355">
        <v>26651.512723018688</v>
      </c>
      <c r="G92" s="355">
        <v>26389.437192300291</v>
      </c>
      <c r="H92" s="355">
        <v>26092.575496420599</v>
      </c>
      <c r="I92" s="355">
        <v>25806.450177540199</v>
      </c>
      <c r="J92" s="355">
        <v>25771.796618917047</v>
      </c>
      <c r="K92" s="330">
        <v>210329.4529632885</v>
      </c>
      <c r="L92" s="387"/>
      <c r="M92" s="339" t="s">
        <v>101</v>
      </c>
      <c r="N92" s="382" t="s">
        <v>80</v>
      </c>
      <c r="O92" s="393">
        <f t="shared" si="22"/>
        <v>-3589.201360400406</v>
      </c>
      <c r="P92" s="394">
        <f t="shared" si="22"/>
        <v>-2754.1323805749016</v>
      </c>
      <c r="Q92" s="394">
        <f t="shared" si="22"/>
        <v>-5011.3470141163343</v>
      </c>
      <c r="R92" s="394">
        <f t="shared" si="22"/>
        <v>-3383.5127230186881</v>
      </c>
      <c r="S92" s="394">
        <f t="shared" si="22"/>
        <v>-8306.4371923002909</v>
      </c>
      <c r="T92" s="394">
        <f t="shared" si="22"/>
        <v>-8946.5754964205989</v>
      </c>
      <c r="U92" s="394">
        <f t="shared" si="22"/>
        <v>-9106.4501775401986</v>
      </c>
      <c r="V92" s="394">
        <f t="shared" si="22"/>
        <v>-11893.796618917047</v>
      </c>
      <c r="W92" s="409">
        <f t="shared" si="22"/>
        <v>-52991.452963288495</v>
      </c>
      <c r="Y92" s="339" t="s">
        <v>101</v>
      </c>
      <c r="Z92" s="382" t="s">
        <v>80</v>
      </c>
      <c r="AA92" s="396">
        <f t="shared" si="23"/>
        <v>-0.1357478829860943</v>
      </c>
      <c r="AB92" s="397">
        <f t="shared" si="23"/>
        <v>-0.1038349658740169</v>
      </c>
      <c r="AC92" s="397">
        <f t="shared" si="23"/>
        <v>-0.18801942628301763</v>
      </c>
      <c r="AD92" s="397">
        <f t="shared" si="23"/>
        <v>-0.12695387155628043</v>
      </c>
      <c r="AE92" s="397">
        <f t="shared" si="23"/>
        <v>-0.31476371139600812</v>
      </c>
      <c r="AF92" s="397">
        <f t="shared" si="23"/>
        <v>-0.34287820677755237</v>
      </c>
      <c r="AG92" s="397">
        <f t="shared" si="23"/>
        <v>-0.35287496400670015</v>
      </c>
      <c r="AH92" s="397">
        <f t="shared" si="23"/>
        <v>-0.46150436443327925</v>
      </c>
      <c r="AI92" s="412">
        <f t="shared" si="23"/>
        <v>-0.25194499494342226</v>
      </c>
    </row>
    <row r="93" spans="1:35">
      <c r="C93" s="387"/>
      <c r="D93" s="387"/>
      <c r="E93" s="423"/>
      <c r="F93" s="387"/>
      <c r="G93" s="387"/>
      <c r="H93" s="387"/>
      <c r="I93" s="387"/>
      <c r="J93" s="387"/>
      <c r="K93" s="387"/>
    </row>
  </sheetData>
  <mergeCells count="15">
    <mergeCell ref="C9:I10"/>
    <mergeCell ref="J9:J10"/>
    <mergeCell ref="K9:K11"/>
    <mergeCell ref="C38:I39"/>
    <mergeCell ref="J38:J39"/>
    <mergeCell ref="K38:K39"/>
    <mergeCell ref="C68:K68"/>
    <mergeCell ref="O38:U39"/>
    <mergeCell ref="V38:V39"/>
    <mergeCell ref="AA38:AG39"/>
    <mergeCell ref="AH38:AH39"/>
    <mergeCell ref="O67:U68"/>
    <mergeCell ref="V67:V68"/>
    <mergeCell ref="AA67:AG68"/>
    <mergeCell ref="AH67:AH68"/>
  </mergeCells>
  <dataValidations count="1">
    <dataValidation type="list" allowBlank="1" showInputMessage="1" showErrorMessage="1" sqref="B1" xr:uid="{A8681302-143C-4749-8679-5C6591CCC297}">
      <formula1>B927:B932</formula1>
    </dataValidation>
  </dataValidation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28CA-983B-4C00-B2D3-3CF834FF4229}">
  <sheetPr>
    <tabColor theme="0" tint="-0.14999847407452621"/>
    <pageSetUpPr autoPageBreaks="0" fitToPage="1"/>
  </sheetPr>
  <dimension ref="A1:AC83"/>
  <sheetViews>
    <sheetView zoomScale="70" zoomScaleNormal="70" workbookViewId="0">
      <selection activeCell="L7" sqref="L7"/>
    </sheetView>
  </sheetViews>
  <sheetFormatPr baseColWidth="10" defaultColWidth="9.1640625" defaultRowHeight="13"/>
  <cols>
    <col min="1" max="1" width="65.1640625" style="10" customWidth="1"/>
    <col min="2" max="9" width="15" style="10" customWidth="1"/>
    <col min="10" max="10" width="9.1640625" style="10"/>
    <col min="11" max="11" width="30.5" style="10" customWidth="1"/>
    <col min="12" max="14" width="13.1640625" style="10" bestFit="1" customWidth="1"/>
    <col min="15" max="15" width="15.33203125" style="10" customWidth="1"/>
    <col min="16" max="19" width="13.1640625" style="10" bestFit="1" customWidth="1"/>
    <col min="20" max="20" width="9.1640625" style="10"/>
    <col min="21" max="21" width="31" style="10" customWidth="1"/>
    <col min="22" max="22" width="12.6640625" style="10" customWidth="1"/>
    <col min="23" max="29" width="11.33203125" style="10" customWidth="1"/>
    <col min="30" max="16384" width="9.1640625" style="10"/>
  </cols>
  <sheetData>
    <row r="1" spans="1:29" ht="25">
      <c r="A1" s="8" t="s">
        <v>256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25">
      <c r="A2" s="8" t="s">
        <v>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5">
      <c r="A3" s="8" t="s">
        <v>258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" customFormat="1">
      <c r="D4" s="3"/>
      <c r="O4" s="3"/>
    </row>
    <row r="5" spans="1:29" s="1" customFormat="1" ht="16">
      <c r="A5" s="424" t="s">
        <v>111</v>
      </c>
      <c r="D5" s="3"/>
      <c r="O5" s="3"/>
    </row>
    <row r="6" spans="1:29" s="1" customFormat="1">
      <c r="D6" s="3"/>
      <c r="O6" s="3"/>
    </row>
    <row r="7" spans="1:29" s="1" customFormat="1" ht="16">
      <c r="A7" s="3" t="s">
        <v>112</v>
      </c>
      <c r="D7" s="3"/>
      <c r="F7" s="425"/>
      <c r="O7" s="3"/>
    </row>
    <row r="8" spans="1:29" s="1" customFormat="1">
      <c r="D8" s="3"/>
      <c r="O8" s="3"/>
    </row>
    <row r="9" spans="1:29" s="1" customFormat="1" ht="12.75" customHeight="1">
      <c r="A9" s="11"/>
      <c r="B9" s="575" t="s">
        <v>2</v>
      </c>
      <c r="C9" s="575"/>
      <c r="D9" s="575"/>
      <c r="E9" s="575"/>
      <c r="F9" s="575"/>
      <c r="G9" s="575"/>
      <c r="H9" s="575"/>
      <c r="I9" s="575" t="s">
        <v>3</v>
      </c>
      <c r="O9" s="3"/>
    </row>
    <row r="10" spans="1:29" s="1" customFormat="1">
      <c r="A10" s="426"/>
      <c r="B10" s="575"/>
      <c r="C10" s="575"/>
      <c r="D10" s="575"/>
      <c r="E10" s="575"/>
      <c r="F10" s="575"/>
      <c r="G10" s="575"/>
      <c r="H10" s="575"/>
      <c r="I10" s="575"/>
      <c r="O10" s="3"/>
    </row>
    <row r="11" spans="1:29" s="1" customFormat="1">
      <c r="A11" s="427"/>
      <c r="B11" s="428">
        <v>2014</v>
      </c>
      <c r="C11" s="428">
        <v>2015</v>
      </c>
      <c r="D11" s="428">
        <v>2016</v>
      </c>
      <c r="E11" s="428">
        <v>2017</v>
      </c>
      <c r="F11" s="428">
        <v>2018</v>
      </c>
      <c r="G11" s="428">
        <v>2019</v>
      </c>
      <c r="H11" s="428">
        <v>2020</v>
      </c>
      <c r="I11" s="428">
        <v>2021</v>
      </c>
      <c r="O11" s="3"/>
    </row>
    <row r="12" spans="1:29" s="1" customFormat="1" ht="14">
      <c r="A12" s="429" t="s">
        <v>113</v>
      </c>
      <c r="B12" s="330">
        <f t="shared" ref="B12:H13" si="0">+B22</f>
        <v>197562.9</v>
      </c>
      <c r="C12" s="330">
        <f t="shared" si="0"/>
        <v>172591.9</v>
      </c>
      <c r="D12" s="330">
        <f t="shared" si="0"/>
        <v>148530.9</v>
      </c>
      <c r="E12" s="330">
        <f>D14</f>
        <v>131807.33562716411</v>
      </c>
      <c r="F12" s="330">
        <f>E14</f>
        <v>118736.05514150417</v>
      </c>
      <c r="G12" s="330">
        <f>F14</f>
        <v>108419.05514150417</v>
      </c>
      <c r="H12" s="330">
        <f t="shared" ref="H12:I12" si="1">G14</f>
        <v>99887.845545316508</v>
      </c>
      <c r="I12" s="330">
        <f t="shared" si="1"/>
        <v>91422.843410857007</v>
      </c>
      <c r="O12" s="3"/>
    </row>
    <row r="13" spans="1:29" s="1" customFormat="1" ht="14">
      <c r="A13" s="429" t="s">
        <v>114</v>
      </c>
      <c r="B13" s="330">
        <f t="shared" si="0"/>
        <v>24971</v>
      </c>
      <c r="C13" s="330">
        <f t="shared" si="0"/>
        <v>24061</v>
      </c>
      <c r="D13" s="330">
        <f t="shared" si="0"/>
        <v>16723.564372835899</v>
      </c>
      <c r="E13" s="330">
        <f t="shared" si="0"/>
        <v>13071.280485659934</v>
      </c>
      <c r="F13" s="330">
        <f>+F23</f>
        <v>10317</v>
      </c>
      <c r="G13" s="330">
        <f t="shared" si="0"/>
        <v>8531.2095961876621</v>
      </c>
      <c r="H13" s="330">
        <f t="shared" si="0"/>
        <v>8465.002134459497</v>
      </c>
      <c r="I13" s="430">
        <v>5989</v>
      </c>
      <c r="O13" s="3"/>
    </row>
    <row r="14" spans="1:29" s="1" customFormat="1" ht="14">
      <c r="A14" s="429" t="s">
        <v>115</v>
      </c>
      <c r="B14" s="330">
        <f>B12-B13</f>
        <v>172591.9</v>
      </c>
      <c r="C14" s="330">
        <f>C12-C13</f>
        <v>148530.9</v>
      </c>
      <c r="D14" s="330">
        <f>D12-D13</f>
        <v>131807.33562716411</v>
      </c>
      <c r="E14" s="330">
        <f>E12-E13</f>
        <v>118736.05514150417</v>
      </c>
      <c r="F14" s="330">
        <f t="shared" ref="F14:I14" si="2">F12-F13</f>
        <v>108419.05514150417</v>
      </c>
      <c r="G14" s="330">
        <f t="shared" si="2"/>
        <v>99887.845545316508</v>
      </c>
      <c r="H14" s="330">
        <f t="shared" si="2"/>
        <v>91422.843410857007</v>
      </c>
      <c r="I14" s="330">
        <f t="shared" si="2"/>
        <v>85433.843410857007</v>
      </c>
      <c r="O14" s="3"/>
    </row>
    <row r="15" spans="1:29" ht="14">
      <c r="A15" s="429" t="s">
        <v>116</v>
      </c>
      <c r="B15" s="330">
        <f>B13</f>
        <v>24971</v>
      </c>
      <c r="C15" s="330">
        <f>C13+B15</f>
        <v>49032</v>
      </c>
      <c r="D15" s="330">
        <f>D13+C15</f>
        <v>65755.564372835899</v>
      </c>
      <c r="E15" s="330">
        <f t="shared" ref="E15:I15" si="3">D15+E13</f>
        <v>78826.844858495839</v>
      </c>
      <c r="F15" s="330">
        <f t="shared" si="3"/>
        <v>89143.844858495839</v>
      </c>
      <c r="G15" s="330">
        <f t="shared" si="3"/>
        <v>97675.054454683501</v>
      </c>
      <c r="H15" s="330">
        <f t="shared" si="3"/>
        <v>106140.056589143</v>
      </c>
      <c r="I15" s="330">
        <f t="shared" si="3"/>
        <v>112129.056589143</v>
      </c>
    </row>
    <row r="16" spans="1:29">
      <c r="A16" s="7"/>
    </row>
    <row r="17" spans="1:29" s="1" customFormat="1" ht="31">
      <c r="A17" s="431" t="s">
        <v>117</v>
      </c>
      <c r="D17" s="3"/>
      <c r="F17" s="425"/>
      <c r="K17" s="3" t="s">
        <v>47</v>
      </c>
      <c r="N17" s="3"/>
      <c r="P17" s="425"/>
      <c r="U17" s="3" t="s">
        <v>48</v>
      </c>
      <c r="X17" s="3"/>
      <c r="Z17" s="425"/>
    </row>
    <row r="18" spans="1:29" s="1" customFormat="1">
      <c r="A18" s="432"/>
      <c r="D18" s="3"/>
      <c r="N18" s="3"/>
      <c r="X18" s="3"/>
    </row>
    <row r="19" spans="1:29" s="1" customFormat="1" ht="22.5" customHeight="1">
      <c r="A19" s="433"/>
      <c r="B19" s="575" t="s">
        <v>2</v>
      </c>
      <c r="C19" s="575"/>
      <c r="D19" s="575"/>
      <c r="E19" s="575"/>
      <c r="F19" s="575"/>
      <c r="G19" s="575"/>
      <c r="H19" s="575"/>
      <c r="I19" s="575" t="s">
        <v>118</v>
      </c>
      <c r="K19" s="11"/>
      <c r="L19" s="553" t="s">
        <v>2</v>
      </c>
      <c r="M19" s="554"/>
      <c r="N19" s="554"/>
      <c r="O19" s="554"/>
      <c r="P19" s="554"/>
      <c r="Q19" s="554"/>
      <c r="R19" s="554"/>
      <c r="S19" s="555"/>
      <c r="U19" s="11"/>
      <c r="V19" s="553" t="s">
        <v>2</v>
      </c>
      <c r="W19" s="554"/>
      <c r="X19" s="554"/>
      <c r="Y19" s="554"/>
      <c r="Z19" s="554"/>
      <c r="AA19" s="554"/>
      <c r="AB19" s="554"/>
      <c r="AC19" s="555"/>
    </row>
    <row r="20" spans="1:29" s="1" customFormat="1" ht="23" customHeight="1">
      <c r="A20" s="426"/>
      <c r="B20" s="575"/>
      <c r="C20" s="575"/>
      <c r="D20" s="575"/>
      <c r="E20" s="575"/>
      <c r="F20" s="575"/>
      <c r="G20" s="575"/>
      <c r="H20" s="575"/>
      <c r="I20" s="575"/>
      <c r="K20" s="12"/>
      <c r="L20" s="556"/>
      <c r="M20" s="557"/>
      <c r="N20" s="557"/>
      <c r="O20" s="557"/>
      <c r="P20" s="557"/>
      <c r="Q20" s="557"/>
      <c r="R20" s="557"/>
      <c r="S20" s="558"/>
      <c r="U20" s="12"/>
      <c r="V20" s="556"/>
      <c r="W20" s="557"/>
      <c r="X20" s="557"/>
      <c r="Y20" s="557"/>
      <c r="Z20" s="557"/>
      <c r="AA20" s="557"/>
      <c r="AB20" s="557"/>
      <c r="AC20" s="558"/>
    </row>
    <row r="21" spans="1:29" s="1" customFormat="1">
      <c r="A21" s="427"/>
      <c r="B21" s="428">
        <v>2014</v>
      </c>
      <c r="C21" s="428">
        <v>2015</v>
      </c>
      <c r="D21" s="428">
        <v>2016</v>
      </c>
      <c r="E21" s="428">
        <v>2017</v>
      </c>
      <c r="F21" s="428">
        <v>2018</v>
      </c>
      <c r="G21" s="428">
        <v>2019</v>
      </c>
      <c r="H21" s="428">
        <v>2020</v>
      </c>
      <c r="I21" s="428">
        <v>2021</v>
      </c>
      <c r="K21" s="13"/>
      <c r="L21" s="291">
        <v>2014</v>
      </c>
      <c r="M21" s="345">
        <v>2015</v>
      </c>
      <c r="N21" s="345">
        <v>2016</v>
      </c>
      <c r="O21" s="346">
        <v>2017</v>
      </c>
      <c r="P21" s="345">
        <v>2018</v>
      </c>
      <c r="Q21" s="346">
        <v>2019</v>
      </c>
      <c r="R21" s="345">
        <v>2020</v>
      </c>
      <c r="S21" s="347">
        <v>2021</v>
      </c>
      <c r="U21" s="13"/>
      <c r="V21" s="291">
        <v>2014</v>
      </c>
      <c r="W21" s="345">
        <v>2015</v>
      </c>
      <c r="X21" s="345">
        <v>2016</v>
      </c>
      <c r="Y21" s="346">
        <v>2017</v>
      </c>
      <c r="Z21" s="345">
        <v>2018</v>
      </c>
      <c r="AA21" s="346">
        <v>2019</v>
      </c>
      <c r="AB21" s="345">
        <v>2020</v>
      </c>
      <c r="AC21" s="347">
        <v>2021</v>
      </c>
    </row>
    <row r="22" spans="1:29" s="1" customFormat="1" ht="14">
      <c r="A22" s="429" t="s">
        <v>113</v>
      </c>
      <c r="B22" s="330">
        <v>197562.9</v>
      </c>
      <c r="C22" s="330">
        <v>172591.9</v>
      </c>
      <c r="D22" s="330">
        <v>148530.9</v>
      </c>
      <c r="E22" s="330">
        <v>131807.33562716411</v>
      </c>
      <c r="F22" s="330">
        <v>118736.05514150417</v>
      </c>
      <c r="G22" s="330">
        <v>108419.05514150417</v>
      </c>
      <c r="H22" s="330">
        <v>99887.845545316508</v>
      </c>
      <c r="I22" s="330">
        <v>91422.843410857007</v>
      </c>
      <c r="K22" s="434"/>
      <c r="L22" s="330"/>
      <c r="M22" s="330"/>
      <c r="N22" s="330"/>
      <c r="O22" s="330"/>
      <c r="P22" s="330"/>
      <c r="Q22" s="330"/>
      <c r="R22" s="330"/>
      <c r="S22" s="330"/>
      <c r="U22" s="434"/>
      <c r="V22" s="330"/>
      <c r="W22" s="330"/>
      <c r="X22" s="330"/>
      <c r="Y22" s="330"/>
      <c r="Z22" s="330"/>
      <c r="AA22" s="330"/>
      <c r="AB22" s="330"/>
      <c r="AC22" s="330"/>
    </row>
    <row r="23" spans="1:29" s="1" customFormat="1" ht="14">
      <c r="A23" s="429" t="s">
        <v>114</v>
      </c>
      <c r="B23" s="330">
        <v>24971</v>
      </c>
      <c r="C23" s="330">
        <v>24061</v>
      </c>
      <c r="D23" s="330">
        <v>16723.564372835899</v>
      </c>
      <c r="E23" s="330">
        <v>13071.280485659934</v>
      </c>
      <c r="F23" s="330">
        <v>10317</v>
      </c>
      <c r="G23" s="330">
        <v>8531.2095961876621</v>
      </c>
      <c r="H23" s="330">
        <v>8465.002134459497</v>
      </c>
      <c r="I23" s="330">
        <v>3594.997865540503</v>
      </c>
      <c r="K23" s="434" t="s">
        <v>114</v>
      </c>
      <c r="L23" s="330">
        <f t="shared" ref="L23:S23" si="4">B13-B23</f>
        <v>0</v>
      </c>
      <c r="M23" s="330">
        <f t="shared" si="4"/>
        <v>0</v>
      </c>
      <c r="N23" s="330">
        <f t="shared" si="4"/>
        <v>0</v>
      </c>
      <c r="O23" s="330">
        <f t="shared" si="4"/>
        <v>0</v>
      </c>
      <c r="P23" s="330">
        <f t="shared" si="4"/>
        <v>0</v>
      </c>
      <c r="Q23" s="330">
        <f t="shared" si="4"/>
        <v>0</v>
      </c>
      <c r="R23" s="330">
        <f t="shared" si="4"/>
        <v>0</v>
      </c>
      <c r="S23" s="330">
        <f t="shared" si="4"/>
        <v>2394.002134459497</v>
      </c>
      <c r="U23" s="434" t="s">
        <v>114</v>
      </c>
      <c r="V23" s="435">
        <f>(B13-B23)/B23</f>
        <v>0</v>
      </c>
      <c r="W23" s="436">
        <f t="shared" ref="W23:AB23" si="5">(C13-C23)/C23</f>
        <v>0</v>
      </c>
      <c r="X23" s="436">
        <f t="shared" si="5"/>
        <v>0</v>
      </c>
      <c r="Y23" s="436">
        <f t="shared" si="5"/>
        <v>0</v>
      </c>
      <c r="Z23" s="436">
        <f t="shared" si="5"/>
        <v>0</v>
      </c>
      <c r="AA23" s="436">
        <f t="shared" si="5"/>
        <v>0</v>
      </c>
      <c r="AB23" s="436">
        <f t="shared" si="5"/>
        <v>0</v>
      </c>
      <c r="AC23" s="435">
        <f>(I13-I23)/I23</f>
        <v>0.66592588479869985</v>
      </c>
    </row>
    <row r="24" spans="1:29" s="1" customFormat="1" ht="14">
      <c r="A24" s="429" t="s">
        <v>115</v>
      </c>
      <c r="B24" s="330">
        <f>B22-B23</f>
        <v>172591.9</v>
      </c>
      <c r="C24" s="330">
        <f t="shared" ref="C24:I24" si="6">C22-C23</f>
        <v>148530.9</v>
      </c>
      <c r="D24" s="330">
        <f t="shared" si="6"/>
        <v>131807.33562716411</v>
      </c>
      <c r="E24" s="330">
        <f t="shared" si="6"/>
        <v>118736.05514150417</v>
      </c>
      <c r="F24" s="330">
        <f t="shared" si="6"/>
        <v>108419.05514150417</v>
      </c>
      <c r="G24" s="330">
        <f t="shared" si="6"/>
        <v>99887.845545316508</v>
      </c>
      <c r="H24" s="330">
        <f t="shared" si="6"/>
        <v>91422.843410857007</v>
      </c>
      <c r="I24" s="330">
        <f t="shared" si="6"/>
        <v>87827.845545316508</v>
      </c>
      <c r="K24" s="434"/>
      <c r="L24" s="330"/>
      <c r="M24" s="330"/>
      <c r="N24" s="330"/>
      <c r="O24" s="330"/>
      <c r="P24" s="330"/>
      <c r="Q24" s="330"/>
      <c r="R24" s="330"/>
      <c r="S24" s="330"/>
      <c r="U24" s="434"/>
      <c r="V24" s="330"/>
      <c r="W24" s="330"/>
      <c r="X24" s="330"/>
      <c r="Y24" s="330"/>
      <c r="Z24" s="330"/>
      <c r="AA24" s="330"/>
      <c r="AB24" s="330"/>
      <c r="AC24" s="330"/>
    </row>
    <row r="25" spans="1:29" ht="14">
      <c r="A25" s="429" t="s">
        <v>116</v>
      </c>
      <c r="B25" s="330">
        <f>B23</f>
        <v>24971</v>
      </c>
      <c r="C25" s="330">
        <f>B25+C23</f>
        <v>49032</v>
      </c>
      <c r="D25" s="330">
        <f t="shared" ref="D25:I25" si="7">C25+D23</f>
        <v>65755.564372835899</v>
      </c>
      <c r="E25" s="330">
        <f t="shared" si="7"/>
        <v>78826.844858495839</v>
      </c>
      <c r="F25" s="330">
        <f t="shared" si="7"/>
        <v>89143.844858495839</v>
      </c>
      <c r="G25" s="330">
        <f t="shared" si="7"/>
        <v>97675.054454683501</v>
      </c>
      <c r="H25" s="330">
        <f t="shared" si="7"/>
        <v>106140.056589143</v>
      </c>
      <c r="I25" s="330">
        <f t="shared" si="7"/>
        <v>109735.0544546835</v>
      </c>
      <c r="K25" s="434" t="s">
        <v>116</v>
      </c>
      <c r="L25" s="330">
        <f t="shared" ref="L25:S25" si="8">B15-B25</f>
        <v>0</v>
      </c>
      <c r="M25" s="330">
        <f t="shared" si="8"/>
        <v>0</v>
      </c>
      <c r="N25" s="330">
        <f t="shared" si="8"/>
        <v>0</v>
      </c>
      <c r="O25" s="330">
        <f t="shared" si="8"/>
        <v>0</v>
      </c>
      <c r="P25" s="330">
        <f t="shared" si="8"/>
        <v>0</v>
      </c>
      <c r="Q25" s="330">
        <f t="shared" si="8"/>
        <v>0</v>
      </c>
      <c r="R25" s="330">
        <f t="shared" si="8"/>
        <v>0</v>
      </c>
      <c r="S25" s="330">
        <f t="shared" si="8"/>
        <v>2394.0021344595007</v>
      </c>
      <c r="U25" s="434" t="s">
        <v>116</v>
      </c>
      <c r="V25" s="436">
        <f t="shared" ref="V25:AC25" si="9">(B15-B25)/B25</f>
        <v>0</v>
      </c>
      <c r="W25" s="436">
        <f t="shared" si="9"/>
        <v>0</v>
      </c>
      <c r="X25" s="436">
        <f t="shared" si="9"/>
        <v>0</v>
      </c>
      <c r="Y25" s="436">
        <f t="shared" si="9"/>
        <v>0</v>
      </c>
      <c r="Z25" s="436">
        <f t="shared" si="9"/>
        <v>0</v>
      </c>
      <c r="AA25" s="436">
        <f t="shared" si="9"/>
        <v>0</v>
      </c>
      <c r="AB25" s="436">
        <f t="shared" si="9"/>
        <v>0</v>
      </c>
      <c r="AC25" s="436">
        <f t="shared" si="9"/>
        <v>2.1816202182212745E-2</v>
      </c>
    </row>
    <row r="26" spans="1:29">
      <c r="A26" s="7"/>
    </row>
    <row r="27" spans="1:29" s="1" customFormat="1" ht="31">
      <c r="A27" s="431" t="s">
        <v>119</v>
      </c>
      <c r="D27" s="3"/>
      <c r="F27" s="425"/>
      <c r="K27" s="3" t="s">
        <v>107</v>
      </c>
      <c r="N27" s="3"/>
      <c r="P27" s="425"/>
      <c r="U27" s="3" t="s">
        <v>108</v>
      </c>
      <c r="X27" s="3"/>
      <c r="Z27" s="425"/>
    </row>
    <row r="28" spans="1:29" s="1" customFormat="1">
      <c r="A28" s="432"/>
      <c r="D28" s="3"/>
      <c r="N28" s="3"/>
      <c r="X28" s="3"/>
    </row>
    <row r="29" spans="1:29" s="1" customFormat="1" ht="28">
      <c r="A29" s="431"/>
      <c r="B29" s="437" t="s">
        <v>106</v>
      </c>
      <c r="H29" s="3"/>
      <c r="K29" s="3"/>
      <c r="L29" s="437" t="s">
        <v>106</v>
      </c>
      <c r="R29" s="3"/>
      <c r="U29" s="3"/>
      <c r="V29" s="437" t="s">
        <v>106</v>
      </c>
      <c r="AB29" s="3"/>
    </row>
    <row r="30" spans="1:29" s="1" customFormat="1" ht="14">
      <c r="A30" s="429" t="s">
        <v>114</v>
      </c>
      <c r="B30" s="438">
        <v>98727</v>
      </c>
      <c r="H30" s="3"/>
      <c r="K30" s="434" t="s">
        <v>114</v>
      </c>
      <c r="L30" s="330">
        <f>I15-B30</f>
        <v>13402.056589143001</v>
      </c>
      <c r="R30" s="3"/>
      <c r="U30" s="434" t="s">
        <v>114</v>
      </c>
      <c r="V30" s="436">
        <f>(B20-B30)/B30</f>
        <v>-1</v>
      </c>
      <c r="AB30" s="3"/>
    </row>
    <row r="31" spans="1:29">
      <c r="A31" s="7"/>
    </row>
    <row r="32" spans="1:29">
      <c r="A32" s="7"/>
    </row>
    <row r="33" spans="1:29" s="1" customFormat="1" ht="17">
      <c r="A33" s="431" t="s">
        <v>120</v>
      </c>
      <c r="D33" s="3"/>
      <c r="F33" s="425"/>
      <c r="O33" s="3"/>
    </row>
    <row r="34" spans="1:29" s="1" customFormat="1">
      <c r="A34" s="432"/>
      <c r="D34" s="3"/>
      <c r="O34" s="3"/>
    </row>
    <row r="35" spans="1:29" s="1" customFormat="1" ht="12.75" customHeight="1">
      <c r="A35" s="433"/>
      <c r="B35" s="561" t="s">
        <v>2</v>
      </c>
      <c r="C35" s="562"/>
      <c r="D35" s="562"/>
      <c r="E35" s="562"/>
      <c r="F35" s="562"/>
      <c r="G35" s="562"/>
      <c r="H35" s="563"/>
      <c r="I35" s="559" t="s">
        <v>3</v>
      </c>
      <c r="O35" s="3"/>
    </row>
    <row r="36" spans="1:29" s="1" customFormat="1">
      <c r="A36" s="426"/>
      <c r="B36" s="561"/>
      <c r="C36" s="562"/>
      <c r="D36" s="562"/>
      <c r="E36" s="562"/>
      <c r="F36" s="562"/>
      <c r="G36" s="562"/>
      <c r="H36" s="563"/>
      <c r="I36" s="560"/>
      <c r="O36" s="3"/>
    </row>
    <row r="37" spans="1:29" s="1" customFormat="1">
      <c r="A37" s="427"/>
      <c r="B37" s="291">
        <v>2014</v>
      </c>
      <c r="C37" s="345">
        <v>2015</v>
      </c>
      <c r="D37" s="345">
        <v>2016</v>
      </c>
      <c r="E37" s="346">
        <v>2017</v>
      </c>
      <c r="F37" s="345">
        <v>2018</v>
      </c>
      <c r="G37" s="346">
        <v>2019</v>
      </c>
      <c r="H37" s="345">
        <v>2020</v>
      </c>
      <c r="I37" s="347">
        <v>2021</v>
      </c>
      <c r="O37" s="3"/>
    </row>
    <row r="38" spans="1:29" s="1" customFormat="1" ht="14">
      <c r="A38" s="429" t="s">
        <v>121</v>
      </c>
      <c r="B38" s="438">
        <v>24.2</v>
      </c>
      <c r="C38" s="439"/>
      <c r="D38" s="439"/>
      <c r="E38" s="439"/>
      <c r="F38" s="439"/>
      <c r="G38" s="439"/>
      <c r="H38" s="439"/>
      <c r="I38" s="439"/>
      <c r="O38" s="3"/>
    </row>
    <row r="39" spans="1:29" s="1" customFormat="1" ht="14">
      <c r="A39" s="429" t="s">
        <v>122</v>
      </c>
      <c r="B39" s="438">
        <v>24.686236000000001</v>
      </c>
      <c r="C39" s="438">
        <v>18.632222846249999</v>
      </c>
      <c r="D39" s="438">
        <v>11.57</v>
      </c>
      <c r="E39" s="438">
        <v>11.53</v>
      </c>
      <c r="F39" s="438">
        <v>9.6072270466665994</v>
      </c>
      <c r="G39" s="438">
        <v>8.9970630000000007</v>
      </c>
      <c r="H39" s="438">
        <v>9.4486661736111106</v>
      </c>
      <c r="I39" s="430">
        <v>7.846635</v>
      </c>
      <c r="O39" s="3"/>
    </row>
    <row r="40" spans="1:29" s="1" customFormat="1" ht="14">
      <c r="A40" s="429" t="s">
        <v>123</v>
      </c>
      <c r="B40" s="438">
        <f>B38-B39</f>
        <v>-0.48623600000000167</v>
      </c>
      <c r="C40" s="438">
        <f>$B$38-C39</f>
        <v>5.5677771537500007</v>
      </c>
      <c r="D40" s="438">
        <f>$B$38-D39</f>
        <v>12.629999999999999</v>
      </c>
      <c r="E40" s="438">
        <f t="shared" ref="E40:I40" si="10">$B$38-E39</f>
        <v>12.67</v>
      </c>
      <c r="F40" s="438">
        <f t="shared" si="10"/>
        <v>14.5927729533334</v>
      </c>
      <c r="G40" s="438">
        <f t="shared" si="10"/>
        <v>15.202936999999999</v>
      </c>
      <c r="H40" s="438">
        <f t="shared" si="10"/>
        <v>14.751333826388889</v>
      </c>
      <c r="I40" s="438">
        <f t="shared" si="10"/>
        <v>16.353365</v>
      </c>
      <c r="O40" s="3"/>
    </row>
    <row r="41" spans="1:29">
      <c r="A41" s="7"/>
    </row>
    <row r="42" spans="1:29" s="1" customFormat="1" ht="17">
      <c r="A42" s="431" t="s">
        <v>124</v>
      </c>
      <c r="D42" s="3"/>
      <c r="F42" s="425"/>
      <c r="K42" s="3" t="s">
        <v>125</v>
      </c>
      <c r="N42" s="3"/>
      <c r="P42" s="425"/>
      <c r="U42" s="3" t="s">
        <v>48</v>
      </c>
      <c r="X42" s="3"/>
      <c r="Z42" s="425"/>
    </row>
    <row r="43" spans="1:29" s="1" customFormat="1">
      <c r="A43" s="432"/>
      <c r="D43" s="3"/>
      <c r="N43" s="3"/>
      <c r="X43" s="3"/>
    </row>
    <row r="44" spans="1:29" s="1" customFormat="1" ht="27.75" customHeight="1">
      <c r="A44" s="433"/>
      <c r="B44" s="553" t="s">
        <v>2</v>
      </c>
      <c r="C44" s="554"/>
      <c r="D44" s="554"/>
      <c r="E44" s="554"/>
      <c r="F44" s="554"/>
      <c r="G44" s="554"/>
      <c r="H44" s="555"/>
      <c r="I44" s="559" t="s">
        <v>118</v>
      </c>
      <c r="K44" s="11"/>
      <c r="L44" s="553" t="s">
        <v>2</v>
      </c>
      <c r="M44" s="554"/>
      <c r="N44" s="554"/>
      <c r="O44" s="554"/>
      <c r="P44" s="554"/>
      <c r="Q44" s="554"/>
      <c r="R44" s="554"/>
      <c r="S44" s="555"/>
      <c r="U44" s="11"/>
      <c r="V44" s="553" t="s">
        <v>2</v>
      </c>
      <c r="W44" s="554"/>
      <c r="X44" s="554"/>
      <c r="Y44" s="554"/>
      <c r="Z44" s="554"/>
      <c r="AA44" s="554"/>
      <c r="AB44" s="554"/>
      <c r="AC44" s="555"/>
    </row>
    <row r="45" spans="1:29" s="1" customFormat="1">
      <c r="A45" s="426"/>
      <c r="B45" s="556"/>
      <c r="C45" s="557"/>
      <c r="D45" s="557"/>
      <c r="E45" s="557"/>
      <c r="F45" s="557"/>
      <c r="G45" s="557"/>
      <c r="H45" s="558"/>
      <c r="I45" s="560"/>
      <c r="K45" s="12"/>
      <c r="L45" s="556"/>
      <c r="M45" s="557"/>
      <c r="N45" s="557"/>
      <c r="O45" s="557"/>
      <c r="P45" s="557"/>
      <c r="Q45" s="557"/>
      <c r="R45" s="557"/>
      <c r="S45" s="558"/>
      <c r="U45" s="12"/>
      <c r="V45" s="556"/>
      <c r="W45" s="557"/>
      <c r="X45" s="557"/>
      <c r="Y45" s="557"/>
      <c r="Z45" s="557"/>
      <c r="AA45" s="557"/>
      <c r="AB45" s="557"/>
      <c r="AC45" s="558"/>
    </row>
    <row r="46" spans="1:29" s="1" customFormat="1">
      <c r="A46" s="427"/>
      <c r="B46" s="291">
        <v>2014</v>
      </c>
      <c r="C46" s="345">
        <v>2015</v>
      </c>
      <c r="D46" s="345">
        <v>2016</v>
      </c>
      <c r="E46" s="346">
        <v>2017</v>
      </c>
      <c r="F46" s="345">
        <v>2018</v>
      </c>
      <c r="G46" s="346">
        <v>2019</v>
      </c>
      <c r="H46" s="345">
        <v>2020</v>
      </c>
      <c r="I46" s="347">
        <v>2021</v>
      </c>
      <c r="K46" s="13"/>
      <c r="L46" s="291">
        <v>2014</v>
      </c>
      <c r="M46" s="345">
        <v>2015</v>
      </c>
      <c r="N46" s="345">
        <v>2016</v>
      </c>
      <c r="O46" s="346">
        <v>2017</v>
      </c>
      <c r="P46" s="345">
        <v>2018</v>
      </c>
      <c r="Q46" s="346">
        <v>2019</v>
      </c>
      <c r="R46" s="345">
        <v>2020</v>
      </c>
      <c r="S46" s="347">
        <v>2021</v>
      </c>
      <c r="U46" s="13"/>
      <c r="V46" s="291">
        <v>2014</v>
      </c>
      <c r="W46" s="345">
        <v>2015</v>
      </c>
      <c r="X46" s="345">
        <v>2016</v>
      </c>
      <c r="Y46" s="346">
        <v>2017</v>
      </c>
      <c r="Z46" s="345">
        <v>2018</v>
      </c>
      <c r="AA46" s="346">
        <v>2019</v>
      </c>
      <c r="AB46" s="345">
        <v>2020</v>
      </c>
      <c r="AC46" s="347">
        <v>2021</v>
      </c>
    </row>
    <row r="47" spans="1:29" s="1" customFormat="1" ht="14">
      <c r="A47" s="429" t="s">
        <v>122</v>
      </c>
      <c r="B47" s="440">
        <v>24.686236000000001</v>
      </c>
      <c r="C47" s="440">
        <v>18.632222846249999</v>
      </c>
      <c r="D47" s="440">
        <v>11.57</v>
      </c>
      <c r="E47" s="440">
        <v>11.53</v>
      </c>
      <c r="F47" s="440">
        <v>9.6072270466665994</v>
      </c>
      <c r="G47" s="440">
        <v>8.9970630000000007</v>
      </c>
      <c r="H47" s="440">
        <v>9.4486661736111106</v>
      </c>
      <c r="I47" s="440">
        <v>13.495916438075385</v>
      </c>
      <c r="K47" s="434" t="s">
        <v>122</v>
      </c>
      <c r="L47" s="330">
        <f t="shared" ref="L47:S48" si="11">B39-B47</f>
        <v>0</v>
      </c>
      <c r="M47" s="330">
        <f t="shared" si="11"/>
        <v>0</v>
      </c>
      <c r="N47" s="330">
        <f t="shared" si="11"/>
        <v>0</v>
      </c>
      <c r="O47" s="330">
        <f t="shared" si="11"/>
        <v>0</v>
      </c>
      <c r="P47" s="330">
        <f t="shared" si="11"/>
        <v>0</v>
      </c>
      <c r="Q47" s="330">
        <f t="shared" si="11"/>
        <v>0</v>
      </c>
      <c r="R47" s="330">
        <f t="shared" si="11"/>
        <v>0</v>
      </c>
      <c r="S47" s="330">
        <f t="shared" si="11"/>
        <v>-5.6492814380753851</v>
      </c>
      <c r="U47" s="434" t="s">
        <v>126</v>
      </c>
      <c r="V47" s="436">
        <f t="shared" ref="V47:AC47" si="12">(B39-B47)/B47</f>
        <v>0</v>
      </c>
      <c r="W47" s="436">
        <f t="shared" si="12"/>
        <v>0</v>
      </c>
      <c r="X47" s="436">
        <f t="shared" si="12"/>
        <v>0</v>
      </c>
      <c r="Y47" s="436">
        <f t="shared" si="12"/>
        <v>0</v>
      </c>
      <c r="Z47" s="436">
        <f t="shared" si="12"/>
        <v>0</v>
      </c>
      <c r="AA47" s="436">
        <f t="shared" si="12"/>
        <v>0</v>
      </c>
      <c r="AB47" s="436">
        <f t="shared" si="12"/>
        <v>0</v>
      </c>
      <c r="AC47" s="436">
        <f t="shared" si="12"/>
        <v>-0.41859190993042433</v>
      </c>
    </row>
    <row r="48" spans="1:29" s="1" customFormat="1" ht="14">
      <c r="A48" s="429" t="s">
        <v>123</v>
      </c>
      <c r="B48" s="440">
        <v>-0.48623600000000167</v>
      </c>
      <c r="C48" s="440">
        <v>5.5677771537500007</v>
      </c>
      <c r="D48" s="440">
        <v>12.629999999999999</v>
      </c>
      <c r="E48" s="440">
        <v>12.67</v>
      </c>
      <c r="F48" s="440">
        <v>14.5927729533334</v>
      </c>
      <c r="G48" s="440">
        <v>15.202936999999999</v>
      </c>
      <c r="H48" s="440">
        <v>14.751333826388889</v>
      </c>
      <c r="I48" s="440">
        <v>10.704083561924614</v>
      </c>
      <c r="K48" s="434" t="s">
        <v>123</v>
      </c>
      <c r="L48" s="330">
        <f t="shared" si="11"/>
        <v>0</v>
      </c>
      <c r="M48" s="330">
        <f t="shared" si="11"/>
        <v>0</v>
      </c>
      <c r="N48" s="330">
        <f t="shared" si="11"/>
        <v>0</v>
      </c>
      <c r="O48" s="330">
        <f t="shared" si="11"/>
        <v>0</v>
      </c>
      <c r="P48" s="330">
        <f t="shared" si="11"/>
        <v>0</v>
      </c>
      <c r="Q48" s="330">
        <f t="shared" si="11"/>
        <v>0</v>
      </c>
      <c r="R48" s="330">
        <f t="shared" si="11"/>
        <v>0</v>
      </c>
      <c r="S48" s="330">
        <f t="shared" si="11"/>
        <v>5.649281438075386</v>
      </c>
      <c r="U48" s="434"/>
      <c r="V48" s="330"/>
      <c r="W48" s="330"/>
      <c r="X48" s="330"/>
      <c r="Y48" s="330"/>
      <c r="Z48" s="330"/>
      <c r="AA48" s="330"/>
      <c r="AB48" s="330"/>
      <c r="AC48" s="330"/>
    </row>
    <row r="49" spans="1:9">
      <c r="A49" s="7"/>
    </row>
    <row r="50" spans="1:9">
      <c r="A50" s="7"/>
    </row>
    <row r="51" spans="1:9" ht="12.75" customHeight="1">
      <c r="A51" s="431" t="s">
        <v>127</v>
      </c>
      <c r="B51" s="561" t="s">
        <v>2</v>
      </c>
      <c r="C51" s="562"/>
      <c r="D51" s="562"/>
      <c r="E51" s="562"/>
      <c r="F51" s="562"/>
      <c r="G51" s="562"/>
      <c r="H51" s="562"/>
      <c r="I51" s="563"/>
    </row>
    <row r="52" spans="1:9">
      <c r="A52" s="7"/>
      <c r="B52" s="556"/>
      <c r="C52" s="557"/>
      <c r="D52" s="557"/>
      <c r="E52" s="557"/>
      <c r="F52" s="557"/>
      <c r="G52" s="557"/>
      <c r="H52" s="557"/>
      <c r="I52" s="558"/>
    </row>
    <row r="53" spans="1:9">
      <c r="A53" s="441"/>
      <c r="B53" s="442">
        <v>2014</v>
      </c>
      <c r="C53" s="428">
        <v>2015</v>
      </c>
      <c r="D53" s="428">
        <v>2016</v>
      </c>
      <c r="E53" s="443">
        <v>2017</v>
      </c>
      <c r="F53" s="428">
        <v>2018</v>
      </c>
      <c r="G53" s="443">
        <v>2019</v>
      </c>
      <c r="H53" s="428">
        <v>2020</v>
      </c>
      <c r="I53" s="444">
        <v>2021</v>
      </c>
    </row>
    <row r="54" spans="1:9" ht="14">
      <c r="A54" s="445" t="s">
        <v>128</v>
      </c>
      <c r="B54" s="330">
        <v>90885</v>
      </c>
      <c r="C54" s="330">
        <v>87141</v>
      </c>
      <c r="D54" s="330">
        <v>85471</v>
      </c>
      <c r="E54" s="330">
        <v>83758</v>
      </c>
      <c r="F54" s="330">
        <v>83348</v>
      </c>
      <c r="G54" s="330">
        <v>76509</v>
      </c>
      <c r="H54" s="330">
        <v>70666</v>
      </c>
      <c r="I54" s="330">
        <v>69148</v>
      </c>
    </row>
    <row r="55" spans="1:9">
      <c r="A55" s="446"/>
      <c r="B55" s="447"/>
      <c r="C55" s="447"/>
      <c r="D55" s="447"/>
      <c r="E55" s="447"/>
      <c r="F55" s="447"/>
      <c r="G55" s="447"/>
      <c r="H55" s="447"/>
      <c r="I55" s="447"/>
    </row>
    <row r="56" spans="1:9" ht="14">
      <c r="A56" s="448" t="s">
        <v>129</v>
      </c>
      <c r="B56" s="449"/>
      <c r="C56" s="449"/>
      <c r="D56" s="449"/>
      <c r="E56" s="449"/>
      <c r="F56" s="449"/>
      <c r="G56" s="449"/>
      <c r="H56" s="449"/>
      <c r="I56" s="449"/>
    </row>
    <row r="57" spans="1:9" ht="28">
      <c r="A57" s="450" t="s">
        <v>130</v>
      </c>
      <c r="B57" s="330">
        <v>33617</v>
      </c>
      <c r="C57" s="330">
        <v>32066</v>
      </c>
      <c r="D57" s="330">
        <v>31341</v>
      </c>
      <c r="E57" s="330">
        <v>29587</v>
      </c>
      <c r="F57" s="330">
        <v>29139</v>
      </c>
      <c r="G57" s="330">
        <v>27204</v>
      </c>
      <c r="H57" s="330">
        <v>24615</v>
      </c>
      <c r="I57" s="330">
        <v>24091</v>
      </c>
    </row>
    <row r="58" spans="1:9" ht="14">
      <c r="A58" s="450" t="s">
        <v>131</v>
      </c>
      <c r="B58" s="330">
        <v>33444</v>
      </c>
      <c r="C58" s="330">
        <v>31938</v>
      </c>
      <c r="D58" s="330">
        <v>31217</v>
      </c>
      <c r="E58" s="330">
        <v>29399</v>
      </c>
      <c r="F58" s="330">
        <v>28743</v>
      </c>
      <c r="G58" s="330">
        <v>27156</v>
      </c>
      <c r="H58" s="330">
        <v>24553</v>
      </c>
      <c r="I58" s="330">
        <v>24050</v>
      </c>
    </row>
    <row r="59" spans="1:9" ht="28">
      <c r="A59" s="451" t="s">
        <v>132</v>
      </c>
      <c r="B59" s="436">
        <v>0.99485379421126219</v>
      </c>
      <c r="C59" s="436">
        <v>0.99600823301939745</v>
      </c>
      <c r="D59" s="436">
        <v>0.99604352126607321</v>
      </c>
      <c r="E59" s="436">
        <v>0.99364585797816607</v>
      </c>
      <c r="F59" s="436">
        <v>0.98640996602491504</v>
      </c>
      <c r="G59" s="436">
        <v>0.99823555359505955</v>
      </c>
      <c r="H59" s="436">
        <v>0.99748121064391626</v>
      </c>
      <c r="I59" s="452">
        <v>0.99829811962973725</v>
      </c>
    </row>
    <row r="60" spans="1:9">
      <c r="A60" s="453"/>
      <c r="B60" s="454"/>
      <c r="C60" s="454"/>
      <c r="D60" s="454"/>
      <c r="E60" s="454"/>
      <c r="F60" s="454"/>
      <c r="G60" s="454"/>
      <c r="H60" s="454"/>
      <c r="I60" s="454"/>
    </row>
    <row r="61" spans="1:9" ht="14">
      <c r="A61" s="455" t="s">
        <v>133</v>
      </c>
      <c r="B61" s="454"/>
      <c r="C61" s="454"/>
      <c r="D61" s="454"/>
      <c r="E61" s="454"/>
      <c r="F61" s="454"/>
      <c r="G61" s="454"/>
      <c r="H61" s="454"/>
      <c r="I61" s="454"/>
    </row>
    <row r="62" spans="1:9" ht="28">
      <c r="A62" s="450" t="s">
        <v>134</v>
      </c>
      <c r="B62" s="330">
        <v>57268</v>
      </c>
      <c r="C62" s="330">
        <v>55075</v>
      </c>
      <c r="D62" s="330">
        <v>54130</v>
      </c>
      <c r="E62" s="330">
        <v>54171</v>
      </c>
      <c r="F62" s="330">
        <v>54209</v>
      </c>
      <c r="G62" s="330">
        <v>49305</v>
      </c>
      <c r="H62" s="330">
        <v>46051</v>
      </c>
      <c r="I62" s="330">
        <v>45057</v>
      </c>
    </row>
    <row r="63" spans="1:9" ht="14">
      <c r="A63" s="450" t="s">
        <v>135</v>
      </c>
      <c r="B63" s="330">
        <v>56314</v>
      </c>
      <c r="C63" s="330">
        <v>54236</v>
      </c>
      <c r="D63" s="330">
        <v>53365</v>
      </c>
      <c r="E63" s="330">
        <v>53332</v>
      </c>
      <c r="F63" s="330">
        <v>53126</v>
      </c>
      <c r="G63" s="330">
        <v>48805</v>
      </c>
      <c r="H63" s="330">
        <v>45587</v>
      </c>
      <c r="I63" s="330">
        <v>44685</v>
      </c>
    </row>
    <row r="64" spans="1:9" ht="28">
      <c r="A64" s="451" t="s">
        <v>136</v>
      </c>
      <c r="B64" s="436">
        <v>0.98334148215408257</v>
      </c>
      <c r="C64" s="436">
        <v>0.98476622787108492</v>
      </c>
      <c r="D64" s="436">
        <v>0.98586735636430811</v>
      </c>
      <c r="E64" s="436">
        <v>0.98451200827010765</v>
      </c>
      <c r="F64" s="436">
        <v>0.98002176760316551</v>
      </c>
      <c r="G64" s="436">
        <v>0.98985904066524688</v>
      </c>
      <c r="H64" s="436">
        <v>0.9899242144578837</v>
      </c>
      <c r="I64" s="452">
        <v>0.99174379119781608</v>
      </c>
    </row>
    <row r="65" spans="1:9" ht="28">
      <c r="A65" s="451" t="s">
        <v>137</v>
      </c>
      <c r="B65" s="436">
        <v>0.46650000000000003</v>
      </c>
      <c r="C65" s="436">
        <v>0.49469999999999997</v>
      </c>
      <c r="D65" s="436">
        <v>0.52600000000000002</v>
      </c>
      <c r="E65" s="436">
        <v>0.52400000000000002</v>
      </c>
      <c r="F65" s="436">
        <v>0.53878722640832433</v>
      </c>
      <c r="G65" s="436">
        <v>0.55062433107384945</v>
      </c>
      <c r="H65" s="436">
        <v>0.4652</v>
      </c>
      <c r="I65" s="456">
        <v>0.52749999999999997</v>
      </c>
    </row>
    <row r="66" spans="1:9">
      <c r="A66" s="7"/>
    </row>
    <row r="67" spans="1:9" ht="28">
      <c r="A67" s="431" t="s">
        <v>138</v>
      </c>
      <c r="B67" s="553" t="s">
        <v>2</v>
      </c>
      <c r="C67" s="554"/>
      <c r="D67" s="554"/>
      <c r="E67" s="554"/>
      <c r="F67" s="554"/>
      <c r="G67" s="554"/>
      <c r="H67" s="554"/>
      <c r="I67" s="555"/>
    </row>
    <row r="68" spans="1:9">
      <c r="A68" s="431"/>
      <c r="B68" s="556"/>
      <c r="C68" s="557"/>
      <c r="D68" s="557"/>
      <c r="E68" s="557"/>
      <c r="F68" s="557"/>
      <c r="G68" s="557"/>
      <c r="H68" s="557"/>
      <c r="I68" s="558"/>
    </row>
    <row r="69" spans="1:9" ht="14">
      <c r="A69" s="457"/>
      <c r="B69" s="442">
        <v>2014</v>
      </c>
      <c r="C69" s="428">
        <v>2015</v>
      </c>
      <c r="D69" s="428">
        <v>2016</v>
      </c>
      <c r="E69" s="443">
        <v>2017</v>
      </c>
      <c r="F69" s="428">
        <v>2018</v>
      </c>
      <c r="G69" s="443">
        <v>2019</v>
      </c>
      <c r="H69" s="428">
        <v>2020</v>
      </c>
      <c r="I69" s="444">
        <v>2021</v>
      </c>
    </row>
    <row r="70" spans="1:9" ht="28">
      <c r="A70" s="458" t="s">
        <v>139</v>
      </c>
      <c r="B70" s="330">
        <v>1</v>
      </c>
      <c r="C70" s="330">
        <v>3</v>
      </c>
      <c r="D70" s="330">
        <v>11</v>
      </c>
      <c r="E70" s="330">
        <v>11</v>
      </c>
      <c r="F70" s="330">
        <v>23</v>
      </c>
      <c r="G70" s="330">
        <v>2</v>
      </c>
      <c r="H70" s="330">
        <v>2</v>
      </c>
      <c r="I70" s="330">
        <v>4</v>
      </c>
    </row>
    <row r="71" spans="1:9" ht="28">
      <c r="A71" s="459" t="s">
        <v>140</v>
      </c>
      <c r="B71" s="330">
        <v>37</v>
      </c>
      <c r="C71" s="330">
        <v>45</v>
      </c>
      <c r="D71" s="330">
        <v>35</v>
      </c>
      <c r="E71" s="330">
        <v>37</v>
      </c>
      <c r="F71" s="330">
        <v>75</v>
      </c>
      <c r="G71" s="330">
        <v>45</v>
      </c>
      <c r="H71" s="330">
        <v>55</v>
      </c>
      <c r="I71" s="330">
        <v>32</v>
      </c>
    </row>
    <row r="72" spans="1:9">
      <c r="A72" s="7"/>
    </row>
    <row r="73" spans="1:9" ht="28">
      <c r="A73" s="431" t="s">
        <v>141</v>
      </c>
      <c r="B73" s="553" t="s">
        <v>2</v>
      </c>
      <c r="C73" s="554"/>
      <c r="D73" s="554"/>
      <c r="E73" s="554"/>
      <c r="F73" s="554"/>
      <c r="G73" s="554"/>
      <c r="H73" s="554"/>
      <c r="I73" s="555"/>
    </row>
    <row r="74" spans="1:9">
      <c r="A74" s="431"/>
      <c r="B74" s="556"/>
      <c r="C74" s="557"/>
      <c r="D74" s="557"/>
      <c r="E74" s="557"/>
      <c r="F74" s="557"/>
      <c r="G74" s="557"/>
      <c r="H74" s="557"/>
      <c r="I74" s="558"/>
    </row>
    <row r="75" spans="1:9">
      <c r="A75" s="431"/>
      <c r="B75" s="442">
        <v>2014</v>
      </c>
      <c r="C75" s="428">
        <v>2015</v>
      </c>
      <c r="D75" s="428">
        <v>2016</v>
      </c>
      <c r="E75" s="443">
        <v>2017</v>
      </c>
      <c r="F75" s="428">
        <v>2018</v>
      </c>
      <c r="G75" s="443">
        <v>2019</v>
      </c>
      <c r="H75" s="428">
        <v>2020</v>
      </c>
      <c r="I75" s="444">
        <v>2021</v>
      </c>
    </row>
    <row r="76" spans="1:9" ht="14">
      <c r="A76" s="459" t="s">
        <v>142</v>
      </c>
      <c r="B76" s="330">
        <v>581</v>
      </c>
      <c r="C76" s="330">
        <v>616</v>
      </c>
      <c r="D76" s="330">
        <v>519</v>
      </c>
      <c r="E76" s="330">
        <v>679</v>
      </c>
      <c r="F76" s="330">
        <v>761</v>
      </c>
      <c r="G76" s="330">
        <v>640</v>
      </c>
      <c r="H76" s="330">
        <v>567</v>
      </c>
      <c r="I76" s="330">
        <v>660</v>
      </c>
    </row>
    <row r="77" spans="1:9">
      <c r="A77" s="7"/>
    </row>
    <row r="78" spans="1:9">
      <c r="A78" s="7"/>
    </row>
    <row r="79" spans="1:9" ht="12.75" customHeight="1">
      <c r="A79" s="431" t="s">
        <v>143</v>
      </c>
      <c r="B79" s="553" t="s">
        <v>2</v>
      </c>
      <c r="C79" s="554"/>
      <c r="D79" s="554"/>
      <c r="E79" s="554"/>
      <c r="F79" s="554"/>
      <c r="G79" s="554"/>
      <c r="H79" s="554"/>
      <c r="I79" s="555"/>
    </row>
    <row r="80" spans="1:9">
      <c r="A80" s="7"/>
      <c r="B80" s="556"/>
      <c r="C80" s="557"/>
      <c r="D80" s="557"/>
      <c r="E80" s="557"/>
      <c r="F80" s="557"/>
      <c r="G80" s="557"/>
      <c r="H80" s="557"/>
      <c r="I80" s="558"/>
    </row>
    <row r="81" spans="1:9">
      <c r="A81" s="7"/>
      <c r="B81" s="442">
        <v>2014</v>
      </c>
      <c r="C81" s="428">
        <v>2015</v>
      </c>
      <c r="D81" s="428">
        <v>2016</v>
      </c>
      <c r="E81" s="443">
        <v>2017</v>
      </c>
      <c r="F81" s="428">
        <v>2018</v>
      </c>
      <c r="G81" s="443">
        <v>2019</v>
      </c>
      <c r="H81" s="428">
        <v>2020</v>
      </c>
      <c r="I81" s="444">
        <v>2021</v>
      </c>
    </row>
    <row r="82" spans="1:9" ht="14">
      <c r="A82" s="459" t="s">
        <v>144</v>
      </c>
      <c r="B82" s="436">
        <v>8.2802547770700632E-2</v>
      </c>
      <c r="C82" s="436">
        <v>0.02</v>
      </c>
      <c r="D82" s="436">
        <v>0.38</v>
      </c>
      <c r="E82" s="436">
        <v>0.2</v>
      </c>
      <c r="F82" s="436">
        <v>0.34</v>
      </c>
      <c r="G82" s="436">
        <v>0.10318170419780315</v>
      </c>
      <c r="H82" s="436">
        <v>0.13385826771653542</v>
      </c>
      <c r="I82" s="436">
        <v>4.7244094488188892E-2</v>
      </c>
    </row>
    <row r="83" spans="1:9" ht="14">
      <c r="A83" s="460" t="s">
        <v>145</v>
      </c>
      <c r="B83" s="461">
        <f>+B82</f>
        <v>8.2802547770700632E-2</v>
      </c>
      <c r="C83" s="461">
        <f>IF(ISERROR(+C82+B83),"",+C82+B83)</f>
        <v>0.10280254777070064</v>
      </c>
      <c r="D83" s="461">
        <f t="shared" ref="D83:H83" si="13">IF(ISERROR(+D82+C83),"",+D82+C83)</f>
        <v>0.48280254777070064</v>
      </c>
      <c r="E83" s="461">
        <f t="shared" si="13"/>
        <v>0.68280254777070071</v>
      </c>
      <c r="F83" s="461">
        <f t="shared" si="13"/>
        <v>1.0228025477707008</v>
      </c>
      <c r="G83" s="461">
        <f t="shared" si="13"/>
        <v>1.1259842519685039</v>
      </c>
      <c r="H83" s="461">
        <f t="shared" si="13"/>
        <v>1.2598425196850394</v>
      </c>
      <c r="I83" s="461">
        <f>IF(ISERROR(+I82+H83),"",+I82+H83)</f>
        <v>1.3070866141732282</v>
      </c>
    </row>
  </sheetData>
  <mergeCells count="16">
    <mergeCell ref="L44:S45"/>
    <mergeCell ref="V44:AC45"/>
    <mergeCell ref="B9:H10"/>
    <mergeCell ref="I9:I10"/>
    <mergeCell ref="B19:H20"/>
    <mergeCell ref="I19:I20"/>
    <mergeCell ref="L19:S20"/>
    <mergeCell ref="V19:AC20"/>
    <mergeCell ref="B51:I52"/>
    <mergeCell ref="B67:I68"/>
    <mergeCell ref="B73:I74"/>
    <mergeCell ref="B79:I80"/>
    <mergeCell ref="B35:H36"/>
    <mergeCell ref="I35:I36"/>
    <mergeCell ref="B44:H45"/>
    <mergeCell ref="I44:I45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F66B-B3F7-40FD-895C-17D7B315CF52}">
  <sheetPr>
    <tabColor theme="0" tint="-0.14999847407452621"/>
    <pageSetUpPr autoPageBreaks="0" fitToPage="1"/>
  </sheetPr>
  <dimension ref="A1:AF133"/>
  <sheetViews>
    <sheetView zoomScale="70" zoomScaleNormal="70" workbookViewId="0">
      <selection activeCell="L7" sqref="L7"/>
    </sheetView>
  </sheetViews>
  <sheetFormatPr baseColWidth="10" defaultColWidth="9.1640625" defaultRowHeight="13"/>
  <cols>
    <col min="1" max="1" width="45.5" style="10" customWidth="1"/>
    <col min="2" max="10" width="14.5" style="10" customWidth="1"/>
    <col min="11" max="11" width="9.1640625" style="10"/>
    <col min="12" max="12" width="29.5" style="10" customWidth="1"/>
    <col min="13" max="13" width="14.5" style="10" bestFit="1" customWidth="1"/>
    <col min="14" max="20" width="11.5" style="10" customWidth="1"/>
    <col min="21" max="21" width="14.5" style="10" bestFit="1" customWidth="1"/>
    <col min="22" max="22" width="9.1640625" style="10"/>
    <col min="23" max="23" width="29.5" style="10" customWidth="1"/>
    <col min="24" max="24" width="13.83203125" style="10" bestFit="1" customWidth="1"/>
    <col min="25" max="32" width="11.5" style="10" customWidth="1"/>
    <col min="33" max="16384" width="9.1640625" style="10"/>
  </cols>
  <sheetData>
    <row r="1" spans="1:32" ht="25">
      <c r="A1" s="8" t="s">
        <v>256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5">
      <c r="A2" s="8" t="s">
        <v>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25">
      <c r="A3" s="8" t="s">
        <v>258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>
      <c r="A4" s="1"/>
      <c r="B4" s="1"/>
      <c r="C4" s="1"/>
      <c r="D4" s="3"/>
      <c r="E4" s="1"/>
      <c r="F4" s="1"/>
      <c r="G4" s="1"/>
      <c r="H4" s="1"/>
      <c r="I4" s="1"/>
      <c r="J4" s="1"/>
    </row>
    <row r="5" spans="1:32" ht="16">
      <c r="A5" s="424" t="s">
        <v>146</v>
      </c>
      <c r="B5" s="1"/>
      <c r="C5" s="1"/>
      <c r="D5" s="3"/>
      <c r="E5" s="1"/>
      <c r="F5" s="1"/>
      <c r="G5" s="1"/>
      <c r="H5" s="1"/>
      <c r="I5" s="1"/>
      <c r="J5" s="1"/>
    </row>
    <row r="6" spans="1:32" ht="20">
      <c r="A6" s="4"/>
      <c r="B6" s="1"/>
      <c r="C6" s="1"/>
      <c r="D6" s="3"/>
      <c r="E6" s="1"/>
      <c r="F6" s="1"/>
      <c r="G6" s="1"/>
      <c r="H6" s="1"/>
      <c r="I6" s="1"/>
      <c r="J6" s="1"/>
    </row>
    <row r="7" spans="1:32" ht="16">
      <c r="A7" s="424" t="s">
        <v>147</v>
      </c>
      <c r="B7" s="1"/>
      <c r="C7" s="1"/>
      <c r="D7" s="3"/>
      <c r="E7" s="1"/>
      <c r="F7" s="1"/>
      <c r="G7" s="1"/>
      <c r="H7" s="1"/>
      <c r="I7" s="1"/>
      <c r="J7" s="1"/>
    </row>
    <row r="8" spans="1:32">
      <c r="A8" s="1"/>
      <c r="B8" s="1"/>
      <c r="C8" s="1"/>
      <c r="D8" s="3"/>
      <c r="E8" s="1"/>
      <c r="F8" s="1"/>
      <c r="G8" s="1"/>
      <c r="H8" s="1"/>
      <c r="I8" s="1"/>
      <c r="J8" s="1"/>
    </row>
    <row r="9" spans="1:32" ht="15">
      <c r="A9" s="3" t="s">
        <v>148</v>
      </c>
      <c r="B9" s="1"/>
      <c r="C9" s="1"/>
      <c r="D9" s="3"/>
      <c r="E9" s="1"/>
      <c r="F9" s="425"/>
      <c r="G9" s="1"/>
      <c r="H9" s="1"/>
      <c r="I9" s="1"/>
      <c r="J9" s="1"/>
    </row>
    <row r="10" spans="1:32">
      <c r="A10" s="1"/>
      <c r="B10" s="1"/>
      <c r="C10" s="1"/>
      <c r="D10" s="3"/>
      <c r="E10" s="1"/>
      <c r="F10" s="1"/>
      <c r="G10" s="1"/>
      <c r="H10" s="1"/>
      <c r="I10" s="1"/>
      <c r="J10" s="1"/>
    </row>
    <row r="11" spans="1:32" ht="12.75" customHeight="1">
      <c r="A11" s="11"/>
      <c r="B11" s="553" t="s">
        <v>2</v>
      </c>
      <c r="C11" s="554"/>
      <c r="D11" s="554"/>
      <c r="E11" s="554"/>
      <c r="F11" s="554"/>
      <c r="G11" s="554"/>
      <c r="H11" s="555"/>
      <c r="I11" s="559" t="s">
        <v>3</v>
      </c>
      <c r="J11" s="341"/>
    </row>
    <row r="12" spans="1:32">
      <c r="A12" s="12"/>
      <c r="B12" s="556"/>
      <c r="C12" s="557"/>
      <c r="D12" s="557"/>
      <c r="E12" s="557"/>
      <c r="F12" s="557"/>
      <c r="G12" s="557"/>
      <c r="H12" s="558"/>
      <c r="I12" s="560"/>
      <c r="J12" s="462"/>
    </row>
    <row r="13" spans="1:32" ht="14">
      <c r="A13" s="13"/>
      <c r="B13" s="291">
        <v>2014</v>
      </c>
      <c r="C13" s="345">
        <v>2015</v>
      </c>
      <c r="D13" s="345">
        <v>2016</v>
      </c>
      <c r="E13" s="346">
        <v>2017</v>
      </c>
      <c r="F13" s="345">
        <v>2018</v>
      </c>
      <c r="G13" s="346">
        <v>2019</v>
      </c>
      <c r="H13" s="345">
        <v>2020</v>
      </c>
      <c r="I13" s="347">
        <v>2021</v>
      </c>
      <c r="J13" s="348" t="s">
        <v>4</v>
      </c>
    </row>
    <row r="14" spans="1:32">
      <c r="A14" s="434" t="s">
        <v>149</v>
      </c>
      <c r="B14" s="330">
        <f t="shared" ref="B14:H15" si="0">+B23</f>
        <v>53085</v>
      </c>
      <c r="C14" s="330">
        <f t="shared" si="0"/>
        <v>55623</v>
      </c>
      <c r="D14" s="330">
        <f>+D23</f>
        <v>45173</v>
      </c>
      <c r="E14" s="330">
        <f>+E23</f>
        <v>45470</v>
      </c>
      <c r="F14" s="330">
        <f>+F23</f>
        <v>35461</v>
      </c>
      <c r="G14" s="330">
        <f>+G23</f>
        <v>34835</v>
      </c>
      <c r="H14" s="330">
        <f>+H23</f>
        <v>35310</v>
      </c>
      <c r="I14" s="330">
        <v>29214</v>
      </c>
      <c r="J14" s="330">
        <f>SUM(B14:I14)</f>
        <v>334171</v>
      </c>
    </row>
    <row r="15" spans="1:32">
      <c r="A15" s="434" t="s">
        <v>150</v>
      </c>
      <c r="B15" s="330">
        <f t="shared" si="0"/>
        <v>9478</v>
      </c>
      <c r="C15" s="330">
        <f t="shared" si="0"/>
        <v>8964</v>
      </c>
      <c r="D15" s="330">
        <f t="shared" si="0"/>
        <v>8953</v>
      </c>
      <c r="E15" s="330">
        <f t="shared" si="0"/>
        <v>8861</v>
      </c>
      <c r="F15" s="330">
        <f t="shared" si="0"/>
        <v>8014</v>
      </c>
      <c r="G15" s="330">
        <f t="shared" si="0"/>
        <v>8775</v>
      </c>
      <c r="H15" s="330">
        <f t="shared" si="0"/>
        <v>7861</v>
      </c>
      <c r="I15" s="330">
        <v>7687</v>
      </c>
      <c r="J15" s="330">
        <f>SUM(B15:I15)</f>
        <v>68593</v>
      </c>
    </row>
    <row r="16" spans="1:32">
      <c r="A16" s="434" t="s">
        <v>151</v>
      </c>
      <c r="B16" s="330">
        <f>SUM(B14:B15)</f>
        <v>62563</v>
      </c>
      <c r="C16" s="330">
        <f>SUM(C14:C15)</f>
        <v>64587</v>
      </c>
      <c r="D16" s="330">
        <f t="shared" ref="D16:I16" si="1">SUM(D14:D15)</f>
        <v>54126</v>
      </c>
      <c r="E16" s="330">
        <f t="shared" si="1"/>
        <v>54331</v>
      </c>
      <c r="F16" s="330">
        <f t="shared" si="1"/>
        <v>43475</v>
      </c>
      <c r="G16" s="330">
        <f t="shared" si="1"/>
        <v>43610</v>
      </c>
      <c r="H16" s="330">
        <f t="shared" si="1"/>
        <v>43171</v>
      </c>
      <c r="I16" s="330">
        <f t="shared" si="1"/>
        <v>36901</v>
      </c>
      <c r="J16" s="330">
        <f>SUM(B16:I16)</f>
        <v>402764</v>
      </c>
    </row>
    <row r="18" spans="1:32" ht="15">
      <c r="A18" s="3" t="s">
        <v>152</v>
      </c>
      <c r="B18" s="1"/>
      <c r="C18" s="1"/>
      <c r="D18" s="3"/>
      <c r="E18" s="1"/>
      <c r="F18" s="425"/>
      <c r="G18" s="1"/>
      <c r="H18" s="1"/>
      <c r="I18" s="1"/>
      <c r="J18" s="1"/>
      <c r="L18" s="3" t="s">
        <v>47</v>
      </c>
      <c r="M18" s="1"/>
      <c r="N18" s="1"/>
      <c r="O18" s="3"/>
      <c r="P18" s="1"/>
      <c r="Q18" s="425"/>
      <c r="R18" s="1"/>
      <c r="S18" s="1"/>
      <c r="T18" s="1"/>
      <c r="U18" s="1"/>
      <c r="W18" s="3" t="s">
        <v>48</v>
      </c>
      <c r="X18" s="1"/>
      <c r="Y18" s="1"/>
      <c r="Z18" s="3"/>
      <c r="AA18" s="1"/>
      <c r="AB18" s="425"/>
      <c r="AC18" s="1"/>
      <c r="AD18" s="1"/>
      <c r="AE18" s="1"/>
      <c r="AF18" s="1"/>
    </row>
    <row r="19" spans="1:32">
      <c r="A19" s="1"/>
      <c r="B19" s="1"/>
      <c r="C19" s="1"/>
      <c r="D19" s="3"/>
      <c r="E19" s="1"/>
      <c r="F19" s="1"/>
      <c r="G19" s="1"/>
      <c r="H19" s="1"/>
      <c r="I19" s="1"/>
      <c r="J19" s="1"/>
      <c r="L19" s="1"/>
      <c r="M19" s="1"/>
      <c r="N19" s="1"/>
      <c r="O19" s="3"/>
      <c r="P19" s="1"/>
      <c r="Q19" s="1"/>
      <c r="R19" s="1"/>
      <c r="S19" s="1"/>
      <c r="T19" s="1"/>
      <c r="U19" s="1"/>
      <c r="W19" s="1"/>
      <c r="X19" s="1"/>
      <c r="Y19" s="1"/>
      <c r="Z19" s="3"/>
      <c r="AA19" s="1"/>
      <c r="AB19" s="1"/>
      <c r="AC19" s="1"/>
      <c r="AD19" s="1"/>
      <c r="AE19" s="1"/>
      <c r="AF19" s="1"/>
    </row>
    <row r="20" spans="1:32" ht="12.75" customHeight="1">
      <c r="A20" s="11"/>
      <c r="B20" s="575" t="s">
        <v>2</v>
      </c>
      <c r="C20" s="575"/>
      <c r="D20" s="575"/>
      <c r="E20" s="575"/>
      <c r="F20" s="575"/>
      <c r="G20" s="575"/>
      <c r="H20" s="575"/>
      <c r="I20" s="575" t="s">
        <v>118</v>
      </c>
      <c r="J20" s="341"/>
      <c r="L20" s="11"/>
      <c r="M20" s="553" t="s">
        <v>2</v>
      </c>
      <c r="N20" s="554"/>
      <c r="O20" s="554"/>
      <c r="P20" s="554"/>
      <c r="Q20" s="554"/>
      <c r="R20" s="554"/>
      <c r="S20" s="555"/>
      <c r="T20" s="559" t="s">
        <v>153</v>
      </c>
      <c r="U20" s="341"/>
      <c r="W20" s="11"/>
      <c r="X20" s="553" t="s">
        <v>2</v>
      </c>
      <c r="Y20" s="554"/>
      <c r="Z20" s="554"/>
      <c r="AA20" s="554"/>
      <c r="AB20" s="554"/>
      <c r="AC20" s="554"/>
      <c r="AD20" s="555"/>
      <c r="AE20" s="559" t="s">
        <v>153</v>
      </c>
      <c r="AF20" s="341"/>
    </row>
    <row r="21" spans="1:32" ht="30" customHeight="1">
      <c r="A21" s="12"/>
      <c r="B21" s="575"/>
      <c r="C21" s="575"/>
      <c r="D21" s="575"/>
      <c r="E21" s="575"/>
      <c r="F21" s="575"/>
      <c r="G21" s="575"/>
      <c r="H21" s="575"/>
      <c r="I21" s="575"/>
      <c r="J21" s="462"/>
      <c r="L21" s="12"/>
      <c r="M21" s="556"/>
      <c r="N21" s="557"/>
      <c r="O21" s="557"/>
      <c r="P21" s="557"/>
      <c r="Q21" s="557"/>
      <c r="R21" s="557"/>
      <c r="S21" s="558"/>
      <c r="T21" s="560"/>
      <c r="U21" s="462"/>
      <c r="W21" s="12"/>
      <c r="X21" s="556"/>
      <c r="Y21" s="557"/>
      <c r="Z21" s="557"/>
      <c r="AA21" s="557"/>
      <c r="AB21" s="557"/>
      <c r="AC21" s="557"/>
      <c r="AD21" s="558"/>
      <c r="AE21" s="560"/>
      <c r="AF21" s="462"/>
    </row>
    <row r="22" spans="1:32" ht="51" customHeight="1">
      <c r="A22" s="13"/>
      <c r="B22" s="291">
        <v>2014</v>
      </c>
      <c r="C22" s="345">
        <v>2015</v>
      </c>
      <c r="D22" s="345">
        <v>2016</v>
      </c>
      <c r="E22" s="346">
        <v>2017</v>
      </c>
      <c r="F22" s="345">
        <v>2018</v>
      </c>
      <c r="G22" s="346">
        <v>2019</v>
      </c>
      <c r="H22" s="345">
        <v>2020</v>
      </c>
      <c r="I22" s="347">
        <v>2021</v>
      </c>
      <c r="J22" s="348" t="s">
        <v>4</v>
      </c>
      <c r="L22" s="13"/>
      <c r="M22" s="291">
        <v>2014</v>
      </c>
      <c r="N22" s="345">
        <v>2015</v>
      </c>
      <c r="O22" s="345">
        <v>2016</v>
      </c>
      <c r="P22" s="346">
        <v>2017</v>
      </c>
      <c r="Q22" s="345">
        <v>2018</v>
      </c>
      <c r="R22" s="346">
        <v>2019</v>
      </c>
      <c r="S22" s="345">
        <v>2020</v>
      </c>
      <c r="T22" s="347">
        <v>2021</v>
      </c>
      <c r="U22" s="348" t="s">
        <v>4</v>
      </c>
      <c r="W22" s="13"/>
      <c r="X22" s="291">
        <v>2014</v>
      </c>
      <c r="Y22" s="345">
        <v>2015</v>
      </c>
      <c r="Z22" s="345">
        <v>2016</v>
      </c>
      <c r="AA22" s="346">
        <v>2017</v>
      </c>
      <c r="AB22" s="345">
        <v>2018</v>
      </c>
      <c r="AC22" s="346">
        <v>2019</v>
      </c>
      <c r="AD22" s="345">
        <v>2020</v>
      </c>
      <c r="AE22" s="347">
        <v>2021</v>
      </c>
      <c r="AF22" s="348" t="s">
        <v>4</v>
      </c>
    </row>
    <row r="23" spans="1:32">
      <c r="A23" s="434" t="s">
        <v>149</v>
      </c>
      <c r="B23" s="330">
        <v>53085</v>
      </c>
      <c r="C23" s="330">
        <v>55623</v>
      </c>
      <c r="D23" s="330">
        <v>45173</v>
      </c>
      <c r="E23" s="330">
        <v>45470</v>
      </c>
      <c r="F23" s="330">
        <v>35461</v>
      </c>
      <c r="G23" s="330">
        <v>34835</v>
      </c>
      <c r="H23" s="330">
        <v>35310</v>
      </c>
      <c r="I23" s="330">
        <v>38753.932008735443</v>
      </c>
      <c r="J23" s="330">
        <f>SUM(B23:I23)</f>
        <v>343710.93200873543</v>
      </c>
      <c r="L23" s="434" t="s">
        <v>149</v>
      </c>
      <c r="M23" s="330">
        <f>B14-B23</f>
        <v>0</v>
      </c>
      <c r="N23" s="330">
        <f t="shared" ref="N23:U25" si="2">C14-C23</f>
        <v>0</v>
      </c>
      <c r="O23" s="330">
        <f t="shared" si="2"/>
        <v>0</v>
      </c>
      <c r="P23" s="330">
        <f t="shared" si="2"/>
        <v>0</v>
      </c>
      <c r="Q23" s="330">
        <f t="shared" si="2"/>
        <v>0</v>
      </c>
      <c r="R23" s="330">
        <f t="shared" si="2"/>
        <v>0</v>
      </c>
      <c r="S23" s="330">
        <f t="shared" si="2"/>
        <v>0</v>
      </c>
      <c r="T23" s="330">
        <f t="shared" si="2"/>
        <v>-9539.9320087354427</v>
      </c>
      <c r="U23" s="330">
        <f t="shared" si="2"/>
        <v>-9539.9320087354281</v>
      </c>
      <c r="W23" s="434" t="s">
        <v>149</v>
      </c>
      <c r="X23" s="436">
        <f>M23/B23</f>
        <v>0</v>
      </c>
      <c r="Y23" s="436">
        <f t="shared" ref="Y23:AF25" si="3">N23/C23</f>
        <v>0</v>
      </c>
      <c r="Z23" s="436">
        <f t="shared" si="3"/>
        <v>0</v>
      </c>
      <c r="AA23" s="436">
        <f t="shared" si="3"/>
        <v>0</v>
      </c>
      <c r="AB23" s="436">
        <f t="shared" si="3"/>
        <v>0</v>
      </c>
      <c r="AC23" s="436">
        <f t="shared" si="3"/>
        <v>0</v>
      </c>
      <c r="AD23" s="436">
        <f t="shared" si="3"/>
        <v>0</v>
      </c>
      <c r="AE23" s="436">
        <f t="shared" si="3"/>
        <v>-0.24616681493338705</v>
      </c>
      <c r="AF23" s="436">
        <f t="shared" si="3"/>
        <v>-2.7755683978340759E-2</v>
      </c>
    </row>
    <row r="24" spans="1:32">
      <c r="A24" s="434" t="s">
        <v>150</v>
      </c>
      <c r="B24" s="330">
        <v>9478</v>
      </c>
      <c r="C24" s="330">
        <v>8964</v>
      </c>
      <c r="D24" s="330">
        <v>8953</v>
      </c>
      <c r="E24" s="330">
        <v>8861</v>
      </c>
      <c r="F24" s="330">
        <v>8014</v>
      </c>
      <c r="G24" s="330">
        <v>8775</v>
      </c>
      <c r="H24" s="330">
        <v>7861</v>
      </c>
      <c r="I24" s="330">
        <v>9172.8571428571431</v>
      </c>
      <c r="J24" s="330">
        <f>SUM(B24:I24)</f>
        <v>70078.857142857145</v>
      </c>
      <c r="L24" s="434" t="s">
        <v>150</v>
      </c>
      <c r="M24" s="330">
        <f>B15-B24</f>
        <v>0</v>
      </c>
      <c r="N24" s="330">
        <f t="shared" si="2"/>
        <v>0</v>
      </c>
      <c r="O24" s="330">
        <f t="shared" si="2"/>
        <v>0</v>
      </c>
      <c r="P24" s="330">
        <f t="shared" si="2"/>
        <v>0</v>
      </c>
      <c r="Q24" s="330">
        <f t="shared" si="2"/>
        <v>0</v>
      </c>
      <c r="R24" s="330">
        <f t="shared" si="2"/>
        <v>0</v>
      </c>
      <c r="S24" s="330">
        <f t="shared" si="2"/>
        <v>0</v>
      </c>
      <c r="T24" s="330">
        <f t="shared" si="2"/>
        <v>-1485.8571428571431</v>
      </c>
      <c r="U24" s="330">
        <f t="shared" si="2"/>
        <v>-1485.8571428571449</v>
      </c>
      <c r="W24" s="434" t="s">
        <v>150</v>
      </c>
      <c r="X24" s="436">
        <f>M24/B24</f>
        <v>0</v>
      </c>
      <c r="Y24" s="436">
        <f t="shared" si="3"/>
        <v>0</v>
      </c>
      <c r="Z24" s="436">
        <f t="shared" si="3"/>
        <v>0</v>
      </c>
      <c r="AA24" s="436">
        <f t="shared" si="3"/>
        <v>0</v>
      </c>
      <c r="AB24" s="436">
        <f t="shared" si="3"/>
        <v>0</v>
      </c>
      <c r="AC24" s="436">
        <f t="shared" si="3"/>
        <v>0</v>
      </c>
      <c r="AD24" s="436">
        <f t="shared" si="3"/>
        <v>0</v>
      </c>
      <c r="AE24" s="436">
        <f t="shared" si="3"/>
        <v>-0.1619841146238904</v>
      </c>
      <c r="AF24" s="436">
        <f t="shared" si="3"/>
        <v>-2.1202645183385278E-2</v>
      </c>
    </row>
    <row r="25" spans="1:32">
      <c r="A25" s="434" t="s">
        <v>151</v>
      </c>
      <c r="B25" s="330">
        <f>SUM(B23:B24)</f>
        <v>62563</v>
      </c>
      <c r="C25" s="330">
        <f t="shared" ref="C25:I25" si="4">SUM(C23:C24)</f>
        <v>64587</v>
      </c>
      <c r="D25" s="330">
        <f t="shared" si="4"/>
        <v>54126</v>
      </c>
      <c r="E25" s="330">
        <f t="shared" si="4"/>
        <v>54331</v>
      </c>
      <c r="F25" s="330">
        <f t="shared" si="4"/>
        <v>43475</v>
      </c>
      <c r="G25" s="330">
        <f t="shared" si="4"/>
        <v>43610</v>
      </c>
      <c r="H25" s="330">
        <f t="shared" si="4"/>
        <v>43171</v>
      </c>
      <c r="I25" s="330">
        <f t="shared" si="4"/>
        <v>47926.789151592588</v>
      </c>
      <c r="J25" s="330">
        <f>SUM(B25:I25)</f>
        <v>413789.78915159259</v>
      </c>
      <c r="L25" s="434" t="s">
        <v>151</v>
      </c>
      <c r="M25" s="330">
        <f>B16-B25</f>
        <v>0</v>
      </c>
      <c r="N25" s="330">
        <f t="shared" si="2"/>
        <v>0</v>
      </c>
      <c r="O25" s="330">
        <f t="shared" si="2"/>
        <v>0</v>
      </c>
      <c r="P25" s="330">
        <f t="shared" si="2"/>
        <v>0</v>
      </c>
      <c r="Q25" s="330">
        <f t="shared" si="2"/>
        <v>0</v>
      </c>
      <c r="R25" s="330">
        <f t="shared" si="2"/>
        <v>0</v>
      </c>
      <c r="S25" s="330">
        <f t="shared" si="2"/>
        <v>0</v>
      </c>
      <c r="T25" s="330">
        <f t="shared" si="2"/>
        <v>-11025.789151592588</v>
      </c>
      <c r="U25" s="330">
        <f t="shared" si="2"/>
        <v>-11025.789151592588</v>
      </c>
      <c r="W25" s="434" t="s">
        <v>151</v>
      </c>
      <c r="X25" s="436">
        <f>M25/B25</f>
        <v>0</v>
      </c>
      <c r="Y25" s="436">
        <f t="shared" si="3"/>
        <v>0</v>
      </c>
      <c r="Z25" s="436">
        <f t="shared" si="3"/>
        <v>0</v>
      </c>
      <c r="AA25" s="436">
        <f t="shared" si="3"/>
        <v>0</v>
      </c>
      <c r="AB25" s="436">
        <f t="shared" si="3"/>
        <v>0</v>
      </c>
      <c r="AC25" s="436">
        <f t="shared" si="3"/>
        <v>0</v>
      </c>
      <c r="AD25" s="436">
        <f t="shared" si="3"/>
        <v>0</v>
      </c>
      <c r="AE25" s="436">
        <f t="shared" si="3"/>
        <v>-0.2300548262625727</v>
      </c>
      <c r="AF25" s="436">
        <f t="shared" si="3"/>
        <v>-2.6645870537789589E-2</v>
      </c>
    </row>
    <row r="27" spans="1:32" ht="15">
      <c r="A27" s="3" t="s">
        <v>154</v>
      </c>
      <c r="B27" s="1"/>
      <c r="C27" s="1"/>
      <c r="D27" s="3"/>
      <c r="E27" s="1"/>
      <c r="F27" s="425"/>
      <c r="G27" s="1"/>
      <c r="H27" s="1"/>
      <c r="I27" s="1"/>
      <c r="J27" s="1"/>
      <c r="L27" s="3" t="s">
        <v>107</v>
      </c>
      <c r="M27" s="1"/>
      <c r="N27" s="1"/>
      <c r="O27" s="3"/>
      <c r="P27" s="1"/>
      <c r="Q27" s="425"/>
      <c r="R27" s="1"/>
      <c r="S27" s="1"/>
      <c r="T27" s="1"/>
      <c r="U27" s="1"/>
      <c r="W27" s="3" t="s">
        <v>107</v>
      </c>
      <c r="X27" s="1"/>
      <c r="Y27" s="1"/>
      <c r="Z27" s="3"/>
      <c r="AA27" s="1"/>
      <c r="AB27" s="425"/>
      <c r="AC27" s="1"/>
      <c r="AD27" s="1"/>
      <c r="AE27" s="1"/>
      <c r="AF27" s="1"/>
    </row>
    <row r="28" spans="1:32">
      <c r="A28" s="1"/>
      <c r="B28" s="1"/>
      <c r="C28" s="1"/>
      <c r="D28" s="3"/>
      <c r="E28" s="1"/>
      <c r="F28" s="1"/>
      <c r="G28" s="1"/>
      <c r="H28" s="1"/>
      <c r="I28" s="1"/>
      <c r="J28" s="1"/>
      <c r="L28" s="1"/>
      <c r="M28" s="1"/>
      <c r="N28" s="1"/>
      <c r="O28" s="3"/>
      <c r="P28" s="1"/>
      <c r="Q28" s="1"/>
      <c r="R28" s="1"/>
      <c r="S28" s="1"/>
      <c r="T28" s="1"/>
      <c r="U28" s="1"/>
      <c r="W28" s="1"/>
      <c r="X28" s="1"/>
      <c r="Y28" s="1"/>
      <c r="Z28" s="3"/>
      <c r="AA28" s="1"/>
      <c r="AB28" s="1"/>
      <c r="AC28" s="1"/>
      <c r="AD28" s="1"/>
      <c r="AE28" s="1"/>
      <c r="AF28" s="1"/>
    </row>
    <row r="29" spans="1:32" ht="28">
      <c r="A29" s="13"/>
      <c r="B29" s="437" t="s">
        <v>106</v>
      </c>
      <c r="C29" s="1"/>
      <c r="D29" s="1"/>
      <c r="E29" s="1"/>
      <c r="F29" s="1"/>
      <c r="G29" s="1"/>
      <c r="H29" s="3"/>
      <c r="I29" s="1"/>
      <c r="J29" s="1"/>
      <c r="L29" s="3"/>
      <c r="M29" s="437" t="s">
        <v>106</v>
      </c>
      <c r="N29" s="1"/>
      <c r="O29" s="1"/>
      <c r="P29" s="1"/>
      <c r="Q29" s="1"/>
      <c r="R29" s="1"/>
      <c r="S29" s="3"/>
      <c r="T29" s="1"/>
      <c r="U29" s="1"/>
      <c r="W29" s="13"/>
      <c r="X29" s="437" t="s">
        <v>106</v>
      </c>
      <c r="Y29" s="1"/>
      <c r="Z29" s="1"/>
      <c r="AA29" s="1"/>
      <c r="AB29" s="1"/>
      <c r="AC29" s="1"/>
      <c r="AD29" s="3"/>
      <c r="AE29" s="1"/>
      <c r="AF29" s="1"/>
    </row>
    <row r="30" spans="1:32">
      <c r="A30" s="434" t="s">
        <v>149</v>
      </c>
      <c r="B30" s="330">
        <v>451235.33555473888</v>
      </c>
      <c r="C30" s="1"/>
      <c r="D30" s="1"/>
      <c r="E30" s="1"/>
      <c r="F30" s="1"/>
      <c r="G30" s="1"/>
      <c r="H30" s="3"/>
      <c r="I30" s="1"/>
      <c r="J30" s="1"/>
      <c r="L30" s="434" t="s">
        <v>149</v>
      </c>
      <c r="M30" s="330">
        <f>J14-B30</f>
        <v>-117064.33555473888</v>
      </c>
      <c r="N30" s="1"/>
      <c r="O30" s="1"/>
      <c r="P30" s="1"/>
      <c r="Q30" s="1"/>
      <c r="R30" s="1"/>
      <c r="S30" s="3"/>
      <c r="T30" s="1"/>
      <c r="U30" s="1"/>
      <c r="W30" s="434" t="s">
        <v>149</v>
      </c>
      <c r="X30" s="436">
        <f>M30/B30</f>
        <v>-0.25943078108194373</v>
      </c>
      <c r="Y30" s="1"/>
      <c r="Z30" s="1"/>
      <c r="AA30" s="1"/>
      <c r="AB30" s="1"/>
      <c r="AC30" s="1"/>
      <c r="AD30" s="3"/>
      <c r="AE30" s="1"/>
      <c r="AF30" s="1"/>
    </row>
    <row r="31" spans="1:32">
      <c r="A31" s="434" t="s">
        <v>150</v>
      </c>
      <c r="B31" s="330">
        <v>90169.222486428465</v>
      </c>
      <c r="L31" s="434" t="s">
        <v>150</v>
      </c>
      <c r="M31" s="330">
        <f>J15-B31</f>
        <v>-21576.222486428465</v>
      </c>
      <c r="W31" s="434" t="s">
        <v>150</v>
      </c>
      <c r="X31" s="436">
        <f>M31/B31</f>
        <v>-0.23928588814965043</v>
      </c>
    </row>
    <row r="32" spans="1:32">
      <c r="A32" s="434" t="s">
        <v>151</v>
      </c>
      <c r="B32" s="330">
        <v>541404.55804116733</v>
      </c>
      <c r="L32" s="434" t="s">
        <v>151</v>
      </c>
      <c r="M32" s="330">
        <f>J16-B32</f>
        <v>-138640.55804116733</v>
      </c>
      <c r="W32" s="434" t="s">
        <v>151</v>
      </c>
      <c r="X32" s="436">
        <f>M32/B32</f>
        <v>-0.25607571266628565</v>
      </c>
    </row>
    <row r="34" spans="1:32" ht="15">
      <c r="A34" s="3" t="s">
        <v>155</v>
      </c>
      <c r="B34" s="1"/>
      <c r="C34" s="1"/>
      <c r="D34" s="3"/>
      <c r="E34" s="1"/>
      <c r="F34" s="425"/>
      <c r="G34" s="1"/>
      <c r="H34" s="1"/>
      <c r="I34" s="1"/>
      <c r="J34" s="1"/>
    </row>
    <row r="35" spans="1:32">
      <c r="A35" s="1"/>
      <c r="B35" s="1"/>
      <c r="C35" s="1"/>
      <c r="D35" s="3"/>
      <c r="E35" s="1"/>
      <c r="F35" s="1"/>
      <c r="G35" s="1"/>
      <c r="H35" s="1"/>
      <c r="I35" s="1"/>
      <c r="J35" s="1"/>
    </row>
    <row r="36" spans="1:32" ht="12.75" customHeight="1">
      <c r="A36" s="11"/>
      <c r="B36" s="575" t="s">
        <v>2</v>
      </c>
      <c r="C36" s="575"/>
      <c r="D36" s="575"/>
      <c r="E36" s="575"/>
      <c r="F36" s="575"/>
      <c r="G36" s="575"/>
      <c r="H36" s="575"/>
      <c r="I36" s="575" t="s">
        <v>3</v>
      </c>
      <c r="J36" s="341"/>
    </row>
    <row r="37" spans="1:32" ht="30.75" customHeight="1">
      <c r="A37" s="12"/>
      <c r="B37" s="575"/>
      <c r="C37" s="575"/>
      <c r="D37" s="575"/>
      <c r="E37" s="575"/>
      <c r="F37" s="575"/>
      <c r="G37" s="575"/>
      <c r="H37" s="575"/>
      <c r="I37" s="575"/>
      <c r="J37" s="462"/>
    </row>
    <row r="38" spans="1:32" ht="14">
      <c r="A38" s="13"/>
      <c r="B38" s="291">
        <v>2014</v>
      </c>
      <c r="C38" s="345">
        <v>2015</v>
      </c>
      <c r="D38" s="345">
        <v>2016</v>
      </c>
      <c r="E38" s="346">
        <v>2017</v>
      </c>
      <c r="F38" s="345">
        <v>2018</v>
      </c>
      <c r="G38" s="346">
        <v>2019</v>
      </c>
      <c r="H38" s="345">
        <v>2020</v>
      </c>
      <c r="I38" s="347">
        <v>2021</v>
      </c>
      <c r="J38" s="348" t="s">
        <v>4</v>
      </c>
    </row>
    <row r="39" spans="1:32">
      <c r="A39" s="434" t="s">
        <v>156</v>
      </c>
      <c r="B39" s="330">
        <f t="shared" ref="B39:H40" si="5">+B48</f>
        <v>13.083749999999956</v>
      </c>
      <c r="C39" s="330">
        <f t="shared" si="5"/>
        <v>13.677531983333351</v>
      </c>
      <c r="D39" s="330">
        <f t="shared" si="5"/>
        <v>10.375801233334414</v>
      </c>
      <c r="E39" s="330">
        <f t="shared" si="5"/>
        <v>9.085347076666185</v>
      </c>
      <c r="F39" s="330">
        <f t="shared" si="5"/>
        <v>6.851770656658692</v>
      </c>
      <c r="G39" s="330">
        <f t="shared" si="5"/>
        <v>5.9422625099872723</v>
      </c>
      <c r="H39" s="330">
        <f t="shared" si="5"/>
        <v>6.0689664701033932</v>
      </c>
      <c r="I39" s="330">
        <v>4.9722313000111429</v>
      </c>
      <c r="J39" s="330">
        <f>SUM(B39:I39)</f>
        <v>70.057661230094411</v>
      </c>
    </row>
    <row r="40" spans="1:32">
      <c r="A40" s="434" t="s">
        <v>157</v>
      </c>
      <c r="B40" s="330">
        <f t="shared" si="5"/>
        <v>6.121920833332859</v>
      </c>
      <c r="C40" s="330">
        <f t="shared" si="5"/>
        <v>4.2901365833330676</v>
      </c>
      <c r="D40" s="330">
        <f t="shared" si="5"/>
        <v>3.9700865833322099</v>
      </c>
      <c r="E40" s="330">
        <f t="shared" si="5"/>
        <v>4.3188811999998071</v>
      </c>
      <c r="F40" s="330">
        <f t="shared" si="5"/>
        <v>3.5511756033329256</v>
      </c>
      <c r="G40" s="330">
        <f t="shared" si="5"/>
        <v>3.1254646500000378</v>
      </c>
      <c r="H40" s="330">
        <f t="shared" si="5"/>
        <v>2.793017679999755</v>
      </c>
      <c r="I40" s="330">
        <v>3.231089210000432</v>
      </c>
      <c r="J40" s="330">
        <f>SUM(B40:I40)</f>
        <v>31.401772343331096</v>
      </c>
    </row>
    <row r="41" spans="1:32">
      <c r="A41" s="434" t="s">
        <v>151</v>
      </c>
      <c r="B41" s="330">
        <f t="shared" ref="B41:I41" si="6">SUM(B39:B40)</f>
        <v>19.205670833332814</v>
      </c>
      <c r="C41" s="330">
        <f t="shared" si="6"/>
        <v>17.967668566666418</v>
      </c>
      <c r="D41" s="330">
        <f t="shared" si="6"/>
        <v>14.345887816666623</v>
      </c>
      <c r="E41" s="330">
        <f t="shared" si="6"/>
        <v>13.404228276665993</v>
      </c>
      <c r="F41" s="330">
        <f t="shared" si="6"/>
        <v>10.402946259991618</v>
      </c>
      <c r="G41" s="330">
        <f t="shared" si="6"/>
        <v>9.0677271599873102</v>
      </c>
      <c r="H41" s="330">
        <f t="shared" si="6"/>
        <v>8.8619841501031473</v>
      </c>
      <c r="I41" s="330">
        <f t="shared" si="6"/>
        <v>8.2033205100115758</v>
      </c>
      <c r="J41" s="330">
        <f>SUM(B41:I41)</f>
        <v>101.45943357342553</v>
      </c>
    </row>
    <row r="43" spans="1:32" ht="15">
      <c r="A43" s="3" t="s">
        <v>158</v>
      </c>
      <c r="B43" s="1"/>
      <c r="C43" s="1"/>
      <c r="D43" s="3"/>
      <c r="E43" s="1"/>
      <c r="F43" s="425"/>
      <c r="G43" s="1"/>
      <c r="H43" s="1"/>
      <c r="I43" s="1"/>
      <c r="J43" s="1"/>
      <c r="L43" s="3" t="s">
        <v>47</v>
      </c>
      <c r="M43" s="1"/>
      <c r="N43" s="1"/>
      <c r="O43" s="3"/>
      <c r="P43" s="1"/>
      <c r="Q43" s="425"/>
      <c r="R43" s="1"/>
      <c r="S43" s="1"/>
      <c r="T43" s="1"/>
      <c r="U43" s="1"/>
      <c r="W43" s="3" t="s">
        <v>48</v>
      </c>
      <c r="X43" s="1"/>
      <c r="Y43" s="1"/>
      <c r="Z43" s="3"/>
      <c r="AA43" s="1"/>
      <c r="AB43" s="425"/>
      <c r="AC43" s="1"/>
      <c r="AD43" s="1"/>
      <c r="AE43" s="1"/>
      <c r="AF43" s="1"/>
    </row>
    <row r="44" spans="1:32">
      <c r="A44" s="1"/>
      <c r="B44" s="1"/>
      <c r="C44" s="1"/>
      <c r="D44" s="3"/>
      <c r="E44" s="1"/>
      <c r="F44" s="1"/>
      <c r="G44" s="1"/>
      <c r="H44" s="1"/>
      <c r="I44" s="1"/>
      <c r="J44" s="1"/>
      <c r="L44" s="1"/>
      <c r="M44" s="1"/>
      <c r="N44" s="1"/>
      <c r="O44" s="3"/>
      <c r="P44" s="1"/>
      <c r="Q44" s="1"/>
      <c r="R44" s="1"/>
      <c r="S44" s="1"/>
      <c r="T44" s="1"/>
      <c r="U44" s="1"/>
      <c r="W44" s="1"/>
      <c r="X44" s="1"/>
      <c r="Y44" s="1"/>
      <c r="Z44" s="3"/>
      <c r="AA44" s="1"/>
      <c r="AB44" s="1"/>
      <c r="AC44" s="1"/>
      <c r="AD44" s="1"/>
      <c r="AE44" s="1"/>
      <c r="AF44" s="1"/>
    </row>
    <row r="45" spans="1:32" ht="15.75" customHeight="1">
      <c r="A45" s="11"/>
      <c r="B45" s="575" t="s">
        <v>2</v>
      </c>
      <c r="C45" s="575"/>
      <c r="D45" s="575"/>
      <c r="E45" s="575"/>
      <c r="F45" s="575"/>
      <c r="G45" s="575"/>
      <c r="H45" s="575"/>
      <c r="I45" s="575" t="s">
        <v>118</v>
      </c>
      <c r="J45" s="341"/>
      <c r="L45" s="11"/>
      <c r="M45" s="553" t="s">
        <v>2</v>
      </c>
      <c r="N45" s="554"/>
      <c r="O45" s="554"/>
      <c r="P45" s="554"/>
      <c r="Q45" s="554"/>
      <c r="R45" s="554"/>
      <c r="S45" s="555"/>
      <c r="T45" s="559" t="s">
        <v>153</v>
      </c>
      <c r="U45" s="341"/>
      <c r="W45" s="11"/>
      <c r="X45" s="553" t="s">
        <v>2</v>
      </c>
      <c r="Y45" s="554"/>
      <c r="Z45" s="554"/>
      <c r="AA45" s="554"/>
      <c r="AB45" s="554"/>
      <c r="AC45" s="554"/>
      <c r="AD45" s="555"/>
      <c r="AE45" s="559" t="s">
        <v>153</v>
      </c>
      <c r="AF45" s="341"/>
    </row>
    <row r="46" spans="1:32" ht="33.75" customHeight="1">
      <c r="A46" s="12"/>
      <c r="B46" s="575"/>
      <c r="C46" s="575"/>
      <c r="D46" s="575"/>
      <c r="E46" s="575"/>
      <c r="F46" s="575"/>
      <c r="G46" s="575"/>
      <c r="H46" s="575"/>
      <c r="I46" s="575"/>
      <c r="J46" s="462"/>
      <c r="L46" s="12"/>
      <c r="M46" s="556"/>
      <c r="N46" s="557"/>
      <c r="O46" s="557"/>
      <c r="P46" s="557"/>
      <c r="Q46" s="557"/>
      <c r="R46" s="557"/>
      <c r="S46" s="558"/>
      <c r="T46" s="560"/>
      <c r="U46" s="462"/>
      <c r="W46" s="12"/>
      <c r="X46" s="556"/>
      <c r="Y46" s="557"/>
      <c r="Z46" s="557"/>
      <c r="AA46" s="557"/>
      <c r="AB46" s="557"/>
      <c r="AC46" s="557"/>
      <c r="AD46" s="558"/>
      <c r="AE46" s="560"/>
      <c r="AF46" s="462"/>
    </row>
    <row r="47" spans="1:32" ht="51" customHeight="1">
      <c r="A47" s="13"/>
      <c r="B47" s="291">
        <v>2014</v>
      </c>
      <c r="C47" s="345">
        <v>2015</v>
      </c>
      <c r="D47" s="345">
        <v>2016</v>
      </c>
      <c r="E47" s="346">
        <v>2017</v>
      </c>
      <c r="F47" s="345">
        <v>2018</v>
      </c>
      <c r="G47" s="346">
        <v>2019</v>
      </c>
      <c r="H47" s="345">
        <v>2020</v>
      </c>
      <c r="I47" s="347">
        <v>2021</v>
      </c>
      <c r="J47" s="348" t="s">
        <v>4</v>
      </c>
      <c r="L47" s="13"/>
      <c r="M47" s="291">
        <v>2014</v>
      </c>
      <c r="N47" s="345">
        <v>2015</v>
      </c>
      <c r="O47" s="345">
        <v>2016</v>
      </c>
      <c r="P47" s="346">
        <v>2017</v>
      </c>
      <c r="Q47" s="345">
        <v>2018</v>
      </c>
      <c r="R47" s="346">
        <v>2019</v>
      </c>
      <c r="S47" s="345">
        <v>2020</v>
      </c>
      <c r="T47" s="347">
        <v>2021</v>
      </c>
      <c r="U47" s="348" t="s">
        <v>4</v>
      </c>
      <c r="W47" s="13"/>
      <c r="X47" s="291">
        <v>2014</v>
      </c>
      <c r="Y47" s="345">
        <v>2015</v>
      </c>
      <c r="Z47" s="345">
        <v>2016</v>
      </c>
      <c r="AA47" s="346">
        <v>2017</v>
      </c>
      <c r="AB47" s="345">
        <v>2018</v>
      </c>
      <c r="AC47" s="346">
        <v>2019</v>
      </c>
      <c r="AD47" s="345">
        <v>2020</v>
      </c>
      <c r="AE47" s="347">
        <v>2021</v>
      </c>
      <c r="AF47" s="348" t="s">
        <v>4</v>
      </c>
    </row>
    <row r="48" spans="1:32">
      <c r="A48" s="434" t="s">
        <v>156</v>
      </c>
      <c r="B48" s="330">
        <v>13.083749999999956</v>
      </c>
      <c r="C48" s="330">
        <v>13.677531983333351</v>
      </c>
      <c r="D48" s="330">
        <v>10.375801233334414</v>
      </c>
      <c r="E48" s="330">
        <v>9.085347076666185</v>
      </c>
      <c r="F48" s="330">
        <v>6.851770656658692</v>
      </c>
      <c r="G48" s="330">
        <v>5.9422625099872723</v>
      </c>
      <c r="H48" s="330">
        <v>6.0689664701033932</v>
      </c>
      <c r="I48" s="330">
        <v>7.90580212978203</v>
      </c>
      <c r="J48" s="330">
        <v>72.991232059865297</v>
      </c>
      <c r="L48" s="434" t="s">
        <v>149</v>
      </c>
      <c r="M48" s="330">
        <f t="shared" ref="M48:U50" si="7">B39-B48</f>
        <v>0</v>
      </c>
      <c r="N48" s="330">
        <f t="shared" si="7"/>
        <v>0</v>
      </c>
      <c r="O48" s="330">
        <f t="shared" si="7"/>
        <v>0</v>
      </c>
      <c r="P48" s="330">
        <f t="shared" si="7"/>
        <v>0</v>
      </c>
      <c r="Q48" s="330">
        <f t="shared" si="7"/>
        <v>0</v>
      </c>
      <c r="R48" s="330">
        <f t="shared" si="7"/>
        <v>0</v>
      </c>
      <c r="S48" s="330">
        <f t="shared" si="7"/>
        <v>0</v>
      </c>
      <c r="T48" s="330">
        <f t="shared" si="7"/>
        <v>-2.9335708297708871</v>
      </c>
      <c r="U48" s="330">
        <f t="shared" si="7"/>
        <v>-2.9335708297708862</v>
      </c>
      <c r="W48" s="434" t="s">
        <v>149</v>
      </c>
      <c r="X48" s="436">
        <f t="shared" ref="X48:AF50" si="8">M48/B48</f>
        <v>0</v>
      </c>
      <c r="Y48" s="436">
        <f t="shared" si="8"/>
        <v>0</v>
      </c>
      <c r="Z48" s="436">
        <f t="shared" si="8"/>
        <v>0</v>
      </c>
      <c r="AA48" s="436">
        <f t="shared" si="8"/>
        <v>0</v>
      </c>
      <c r="AB48" s="436">
        <f t="shared" si="8"/>
        <v>0</v>
      </c>
      <c r="AC48" s="436">
        <f t="shared" si="8"/>
        <v>0</v>
      </c>
      <c r="AD48" s="436">
        <f t="shared" si="8"/>
        <v>0</v>
      </c>
      <c r="AE48" s="436">
        <f t="shared" si="8"/>
        <v>-0.37106555180780476</v>
      </c>
      <c r="AF48" s="436">
        <f t="shared" si="8"/>
        <v>-4.0190729036671917E-2</v>
      </c>
    </row>
    <row r="49" spans="1:32">
      <c r="A49" s="434" t="s">
        <v>157</v>
      </c>
      <c r="B49" s="330">
        <v>6.121920833332859</v>
      </c>
      <c r="C49" s="330">
        <v>4.2901365833330676</v>
      </c>
      <c r="D49" s="330">
        <v>3.9700865833322099</v>
      </c>
      <c r="E49" s="330">
        <v>4.3188811999998071</v>
      </c>
      <c r="F49" s="330">
        <v>3.5511756033329256</v>
      </c>
      <c r="G49" s="330">
        <v>3.1254646500000378</v>
      </c>
      <c r="H49" s="330">
        <v>2.793017679999755</v>
      </c>
      <c r="I49" s="330">
        <v>4.5864285714285717</v>
      </c>
      <c r="J49" s="330">
        <v>32.757111704759232</v>
      </c>
      <c r="L49" s="434" t="s">
        <v>150</v>
      </c>
      <c r="M49" s="330">
        <f t="shared" si="7"/>
        <v>0</v>
      </c>
      <c r="N49" s="330">
        <f t="shared" si="7"/>
        <v>0</v>
      </c>
      <c r="O49" s="330">
        <f t="shared" si="7"/>
        <v>0</v>
      </c>
      <c r="P49" s="330">
        <f t="shared" si="7"/>
        <v>0</v>
      </c>
      <c r="Q49" s="330">
        <f t="shared" si="7"/>
        <v>0</v>
      </c>
      <c r="R49" s="330">
        <f t="shared" si="7"/>
        <v>0</v>
      </c>
      <c r="S49" s="330">
        <f t="shared" si="7"/>
        <v>0</v>
      </c>
      <c r="T49" s="330">
        <f t="shared" si="7"/>
        <v>-1.3553393614281397</v>
      </c>
      <c r="U49" s="330">
        <f t="shared" si="7"/>
        <v>-1.3553393614281362</v>
      </c>
      <c r="W49" s="434" t="s">
        <v>150</v>
      </c>
      <c r="X49" s="436">
        <f t="shared" si="8"/>
        <v>0</v>
      </c>
      <c r="Y49" s="436">
        <f t="shared" si="8"/>
        <v>0</v>
      </c>
      <c r="Z49" s="436">
        <f t="shared" si="8"/>
        <v>0</v>
      </c>
      <c r="AA49" s="436">
        <f t="shared" si="8"/>
        <v>0</v>
      </c>
      <c r="AB49" s="436">
        <f t="shared" si="8"/>
        <v>0</v>
      </c>
      <c r="AC49" s="436">
        <f t="shared" si="8"/>
        <v>0</v>
      </c>
      <c r="AD49" s="436">
        <f t="shared" si="8"/>
        <v>0</v>
      </c>
      <c r="AE49" s="436">
        <f t="shared" si="8"/>
        <v>-0.29551084036744985</v>
      </c>
      <c r="AF49" s="436">
        <f t="shared" si="8"/>
        <v>-4.1375423255989349E-2</v>
      </c>
    </row>
    <row r="50" spans="1:32">
      <c r="A50" s="434" t="s">
        <v>151</v>
      </c>
      <c r="B50" s="330">
        <v>19.205670833332814</v>
      </c>
      <c r="C50" s="330">
        <v>17.967668566666418</v>
      </c>
      <c r="D50" s="330">
        <v>14.345887816666623</v>
      </c>
      <c r="E50" s="330">
        <v>13.404228276665993</v>
      </c>
      <c r="F50" s="330">
        <v>10.402946259991618</v>
      </c>
      <c r="G50" s="330">
        <v>9.0677271599873102</v>
      </c>
      <c r="H50" s="330">
        <v>8.8619841501031473</v>
      </c>
      <c r="I50" s="330">
        <v>12.492230701210602</v>
      </c>
      <c r="J50" s="330">
        <v>105.74834376462455</v>
      </c>
      <c r="L50" s="434" t="s">
        <v>151</v>
      </c>
      <c r="M50" s="330">
        <f t="shared" si="7"/>
        <v>0</v>
      </c>
      <c r="N50" s="330">
        <f t="shared" si="7"/>
        <v>0</v>
      </c>
      <c r="O50" s="330">
        <f t="shared" si="7"/>
        <v>0</v>
      </c>
      <c r="P50" s="330">
        <f t="shared" si="7"/>
        <v>0</v>
      </c>
      <c r="Q50" s="330">
        <f t="shared" si="7"/>
        <v>0</v>
      </c>
      <c r="R50" s="330">
        <f t="shared" si="7"/>
        <v>0</v>
      </c>
      <c r="S50" s="330">
        <f t="shared" si="7"/>
        <v>0</v>
      </c>
      <c r="T50" s="330">
        <f t="shared" si="7"/>
        <v>-4.2889101911990259</v>
      </c>
      <c r="U50" s="330">
        <f t="shared" si="7"/>
        <v>-4.2889101911990224</v>
      </c>
      <c r="W50" s="434" t="s">
        <v>151</v>
      </c>
      <c r="X50" s="436">
        <f t="shared" si="8"/>
        <v>0</v>
      </c>
      <c r="Y50" s="436">
        <f t="shared" si="8"/>
        <v>0</v>
      </c>
      <c r="Z50" s="436">
        <f t="shared" si="8"/>
        <v>0</v>
      </c>
      <c r="AA50" s="436">
        <f t="shared" si="8"/>
        <v>0</v>
      </c>
      <c r="AB50" s="436">
        <f t="shared" si="8"/>
        <v>0</v>
      </c>
      <c r="AC50" s="436">
        <f t="shared" si="8"/>
        <v>0</v>
      </c>
      <c r="AD50" s="436">
        <f t="shared" si="8"/>
        <v>0</v>
      </c>
      <c r="AE50" s="436">
        <f t="shared" si="8"/>
        <v>-0.34332620760705251</v>
      </c>
      <c r="AF50" s="436">
        <f t="shared" si="8"/>
        <v>-4.0557705572631102E-2</v>
      </c>
    </row>
    <row r="52" spans="1:32" ht="15">
      <c r="A52" s="3" t="s">
        <v>159</v>
      </c>
      <c r="B52" s="1"/>
      <c r="C52" s="1"/>
      <c r="D52" s="3"/>
      <c r="E52" s="1"/>
      <c r="F52" s="425"/>
      <c r="G52" s="1"/>
      <c r="H52" s="1"/>
      <c r="I52" s="1"/>
      <c r="J52" s="1"/>
      <c r="L52" s="3" t="s">
        <v>107</v>
      </c>
      <c r="M52" s="1"/>
      <c r="N52" s="1"/>
      <c r="O52" s="3"/>
      <c r="P52" s="1"/>
      <c r="Q52" s="425"/>
      <c r="R52" s="1"/>
      <c r="S52" s="1"/>
      <c r="T52" s="1"/>
      <c r="U52" s="1"/>
      <c r="W52" s="3" t="s">
        <v>107</v>
      </c>
      <c r="X52" s="1"/>
      <c r="Y52" s="1"/>
      <c r="Z52" s="3"/>
      <c r="AA52" s="1"/>
      <c r="AB52" s="425"/>
      <c r="AC52" s="1"/>
      <c r="AD52" s="1"/>
      <c r="AE52" s="1"/>
      <c r="AF52" s="1"/>
    </row>
    <row r="53" spans="1:32">
      <c r="A53" s="1"/>
      <c r="B53" s="1"/>
      <c r="C53" s="1"/>
      <c r="D53" s="3"/>
      <c r="E53" s="1"/>
      <c r="F53" s="1"/>
      <c r="G53" s="1"/>
      <c r="H53" s="1"/>
      <c r="I53" s="1"/>
      <c r="J53" s="1"/>
      <c r="L53" s="1"/>
      <c r="M53" s="1"/>
      <c r="N53" s="1"/>
      <c r="O53" s="3"/>
      <c r="P53" s="1"/>
      <c r="Q53" s="1"/>
      <c r="R53" s="1"/>
      <c r="S53" s="1"/>
      <c r="T53" s="1"/>
      <c r="U53" s="1"/>
      <c r="W53" s="1"/>
      <c r="X53" s="1"/>
      <c r="Y53" s="1"/>
      <c r="Z53" s="3"/>
      <c r="AA53" s="1"/>
      <c r="AB53" s="1"/>
      <c r="AC53" s="1"/>
      <c r="AD53" s="1"/>
      <c r="AE53" s="1"/>
      <c r="AF53" s="1"/>
    </row>
    <row r="54" spans="1:32" ht="28">
      <c r="A54" s="13"/>
      <c r="B54" s="437" t="s">
        <v>106</v>
      </c>
      <c r="C54" s="1"/>
      <c r="D54" s="1"/>
      <c r="E54" s="1"/>
      <c r="F54" s="1"/>
      <c r="G54" s="1"/>
      <c r="H54" s="3"/>
      <c r="I54" s="1"/>
      <c r="J54" s="1"/>
      <c r="L54" s="3"/>
      <c r="M54" s="437" t="s">
        <v>106</v>
      </c>
      <c r="N54" s="1"/>
      <c r="O54" s="1"/>
      <c r="P54" s="1"/>
      <c r="Q54" s="1"/>
      <c r="R54" s="1"/>
      <c r="S54" s="3"/>
      <c r="T54" s="1"/>
      <c r="U54" s="1"/>
      <c r="W54" s="3"/>
      <c r="X54" s="437" t="s">
        <v>106</v>
      </c>
      <c r="Y54" s="1"/>
      <c r="Z54" s="1"/>
      <c r="AA54" s="1"/>
      <c r="AB54" s="1"/>
      <c r="AC54" s="1"/>
      <c r="AD54" s="3"/>
      <c r="AE54" s="1"/>
      <c r="AF54" s="1"/>
    </row>
    <row r="55" spans="1:32">
      <c r="A55" s="434" t="s">
        <v>156</v>
      </c>
      <c r="B55" s="330">
        <v>92.052008453166735</v>
      </c>
      <c r="C55" s="1"/>
      <c r="D55" s="1"/>
      <c r="E55" s="1"/>
      <c r="F55" s="1"/>
      <c r="G55" s="1"/>
      <c r="H55" s="3"/>
      <c r="I55" s="1"/>
      <c r="J55" s="1"/>
      <c r="L55" s="434" t="s">
        <v>149</v>
      </c>
      <c r="M55" s="330">
        <f>J39-B55</f>
        <v>-21.994347223072324</v>
      </c>
      <c r="N55" s="1"/>
      <c r="O55" s="1"/>
      <c r="P55" s="1"/>
      <c r="Q55" s="1"/>
      <c r="R55" s="1"/>
      <c r="S55" s="3"/>
      <c r="T55" s="1"/>
      <c r="U55" s="1"/>
      <c r="W55" s="434" t="s">
        <v>149</v>
      </c>
      <c r="X55" s="436">
        <f>M55/B55</f>
        <v>-0.23893391999439512</v>
      </c>
      <c r="Y55" s="1"/>
      <c r="Z55" s="1"/>
      <c r="AA55" s="1"/>
      <c r="AB55" s="1"/>
      <c r="AC55" s="1"/>
      <c r="AD55" s="3"/>
      <c r="AE55" s="1"/>
      <c r="AF55" s="1"/>
    </row>
    <row r="56" spans="1:32">
      <c r="A56" s="434" t="s">
        <v>157</v>
      </c>
      <c r="B56" s="330">
        <v>45.084611243214233</v>
      </c>
      <c r="L56" s="434" t="s">
        <v>150</v>
      </c>
      <c r="M56" s="330">
        <f>J40-B56</f>
        <v>-13.682838899883137</v>
      </c>
      <c r="W56" s="434" t="s">
        <v>150</v>
      </c>
      <c r="X56" s="436">
        <f>M56/B56</f>
        <v>-0.30349244504004824</v>
      </c>
    </row>
    <row r="57" spans="1:32">
      <c r="A57" s="434" t="s">
        <v>151</v>
      </c>
      <c r="B57" s="330">
        <v>137.13661969638096</v>
      </c>
      <c r="L57" s="434" t="s">
        <v>151</v>
      </c>
      <c r="M57" s="330">
        <f>J41-B57</f>
        <v>-35.677186122955433</v>
      </c>
      <c r="W57" s="434" t="s">
        <v>151</v>
      </c>
      <c r="X57" s="436">
        <f>M57/B57</f>
        <v>-0.26015798115736227</v>
      </c>
    </row>
    <row r="61" spans="1:32" ht="16">
      <c r="A61" s="424" t="s">
        <v>160</v>
      </c>
      <c r="B61" s="1"/>
      <c r="C61" s="1"/>
      <c r="D61" s="3"/>
      <c r="E61" s="1"/>
      <c r="F61" s="1"/>
      <c r="G61" s="1"/>
      <c r="H61" s="1"/>
      <c r="I61" s="1"/>
      <c r="J61" s="1"/>
    </row>
    <row r="62" spans="1:32">
      <c r="A62" s="1"/>
      <c r="B62" s="1"/>
      <c r="C62" s="1"/>
      <c r="D62" s="3"/>
      <c r="E62" s="1"/>
      <c r="F62" s="1"/>
      <c r="G62" s="1"/>
      <c r="H62" s="1"/>
      <c r="I62" s="1"/>
      <c r="J62" s="1"/>
    </row>
    <row r="63" spans="1:32" ht="15">
      <c r="A63" s="3" t="s">
        <v>161</v>
      </c>
      <c r="B63" s="1"/>
      <c r="C63" s="1"/>
      <c r="D63" s="3"/>
      <c r="E63" s="1"/>
      <c r="F63" s="425"/>
      <c r="G63" s="1"/>
      <c r="H63" s="1"/>
      <c r="I63" s="1"/>
      <c r="J63" s="1"/>
    </row>
    <row r="64" spans="1:32">
      <c r="A64" s="1"/>
      <c r="B64" s="1"/>
      <c r="C64" s="1"/>
      <c r="D64" s="3"/>
      <c r="E64" s="1"/>
      <c r="F64" s="1"/>
      <c r="G64" s="1"/>
      <c r="H64" s="1"/>
      <c r="I64" s="1"/>
      <c r="J64" s="1"/>
    </row>
    <row r="65" spans="1:32" ht="12.75" customHeight="1">
      <c r="A65" s="11"/>
      <c r="B65" s="553" t="s">
        <v>2</v>
      </c>
      <c r="C65" s="554"/>
      <c r="D65" s="554"/>
      <c r="E65" s="554"/>
      <c r="F65" s="554"/>
      <c r="G65" s="554"/>
      <c r="H65" s="555"/>
      <c r="I65" s="559" t="s">
        <v>3</v>
      </c>
      <c r="J65" s="341"/>
    </row>
    <row r="66" spans="1:32">
      <c r="A66" s="12"/>
      <c r="B66" s="556"/>
      <c r="C66" s="557"/>
      <c r="D66" s="557"/>
      <c r="E66" s="557"/>
      <c r="F66" s="557"/>
      <c r="G66" s="557"/>
      <c r="H66" s="558"/>
      <c r="I66" s="560"/>
      <c r="J66" s="462"/>
    </row>
    <row r="67" spans="1:32" ht="14">
      <c r="A67" s="13"/>
      <c r="B67" s="291">
        <v>2014</v>
      </c>
      <c r="C67" s="345">
        <v>2015</v>
      </c>
      <c r="D67" s="345">
        <v>2016</v>
      </c>
      <c r="E67" s="346">
        <v>2017</v>
      </c>
      <c r="F67" s="345">
        <v>2018</v>
      </c>
      <c r="G67" s="346">
        <v>2019</v>
      </c>
      <c r="H67" s="345">
        <v>2020</v>
      </c>
      <c r="I67" s="347">
        <v>2021</v>
      </c>
      <c r="J67" s="348" t="s">
        <v>4</v>
      </c>
    </row>
    <row r="68" spans="1:32">
      <c r="A68" s="434" t="s">
        <v>162</v>
      </c>
      <c r="B68" s="330">
        <f>+B75</f>
        <v>15.8</v>
      </c>
      <c r="C68" s="330">
        <f>+C75</f>
        <v>5.23</v>
      </c>
      <c r="D68" s="330">
        <f>+D75</f>
        <v>4.54</v>
      </c>
      <c r="E68" s="330">
        <f t="shared" ref="E68" si="9">+E75</f>
        <v>3.89</v>
      </c>
      <c r="F68" s="330">
        <f>+F75</f>
        <v>4.18</v>
      </c>
      <c r="G68" s="330">
        <f>+G75</f>
        <v>2.92</v>
      </c>
      <c r="H68" s="330">
        <f>+H75</f>
        <v>2.4300000000000002</v>
      </c>
      <c r="I68" s="5">
        <v>3.17</v>
      </c>
      <c r="J68" s="330">
        <f>SUM(B68:I68)</f>
        <v>42.160000000000004</v>
      </c>
    </row>
    <row r="70" spans="1:32" ht="15">
      <c r="A70" s="3" t="s">
        <v>163</v>
      </c>
      <c r="B70" s="1"/>
      <c r="C70" s="1"/>
      <c r="D70" s="3"/>
      <c r="E70" s="1"/>
      <c r="F70" s="425"/>
      <c r="G70" s="1"/>
      <c r="H70" s="1"/>
      <c r="I70" s="1"/>
      <c r="J70" s="1"/>
      <c r="L70" s="3" t="s">
        <v>47</v>
      </c>
      <c r="M70" s="1"/>
      <c r="N70" s="1"/>
      <c r="O70" s="3"/>
      <c r="P70" s="1"/>
      <c r="Q70" s="425"/>
      <c r="R70" s="1"/>
      <c r="S70" s="1"/>
      <c r="T70" s="1"/>
      <c r="U70" s="1"/>
      <c r="W70" s="3" t="s">
        <v>48</v>
      </c>
      <c r="X70" s="1"/>
      <c r="Y70" s="1"/>
      <c r="Z70" s="3"/>
      <c r="AA70" s="1"/>
      <c r="AB70" s="425"/>
      <c r="AC70" s="1"/>
      <c r="AD70" s="1"/>
      <c r="AE70" s="1"/>
      <c r="AF70" s="1"/>
    </row>
    <row r="71" spans="1:32">
      <c r="A71" s="1"/>
      <c r="B71" s="1"/>
      <c r="C71" s="1"/>
      <c r="D71" s="3"/>
      <c r="E71" s="1"/>
      <c r="F71" s="1"/>
      <c r="G71" s="1"/>
      <c r="H71" s="1"/>
      <c r="I71" s="1"/>
      <c r="J71" s="1"/>
      <c r="L71" s="1"/>
      <c r="M71" s="1"/>
      <c r="N71" s="1"/>
      <c r="O71" s="3"/>
      <c r="P71" s="1"/>
      <c r="Q71" s="1"/>
      <c r="R71" s="1"/>
      <c r="S71" s="1"/>
      <c r="T71" s="1"/>
      <c r="U71" s="1"/>
      <c r="W71" s="1"/>
      <c r="X71" s="1"/>
      <c r="Y71" s="1"/>
      <c r="Z71" s="3"/>
      <c r="AA71" s="1"/>
      <c r="AB71" s="1"/>
      <c r="AC71" s="1"/>
      <c r="AD71" s="1"/>
      <c r="AE71" s="1"/>
      <c r="AF71" s="1"/>
    </row>
    <row r="72" spans="1:32" ht="19.5" customHeight="1">
      <c r="A72" s="11"/>
      <c r="B72" s="575" t="s">
        <v>2</v>
      </c>
      <c r="C72" s="575"/>
      <c r="D72" s="575"/>
      <c r="E72" s="575"/>
      <c r="F72" s="575"/>
      <c r="G72" s="575"/>
      <c r="H72" s="575"/>
      <c r="I72" s="575" t="s">
        <v>118</v>
      </c>
      <c r="J72" s="580"/>
      <c r="L72" s="11"/>
      <c r="M72" s="553" t="s">
        <v>2</v>
      </c>
      <c r="N72" s="554"/>
      <c r="O72" s="554"/>
      <c r="P72" s="554"/>
      <c r="Q72" s="554"/>
      <c r="R72" s="554"/>
      <c r="S72" s="555"/>
      <c r="T72" s="559" t="s">
        <v>153</v>
      </c>
      <c r="U72" s="341"/>
      <c r="W72" s="11"/>
      <c r="X72" s="553" t="s">
        <v>2</v>
      </c>
      <c r="Y72" s="554"/>
      <c r="Z72" s="554"/>
      <c r="AA72" s="554"/>
      <c r="AB72" s="554"/>
      <c r="AC72" s="554"/>
      <c r="AD72" s="555"/>
      <c r="AE72" s="559" t="s">
        <v>153</v>
      </c>
      <c r="AF72" s="341"/>
    </row>
    <row r="73" spans="1:32" ht="28.5" customHeight="1">
      <c r="A73" s="12"/>
      <c r="B73" s="575"/>
      <c r="C73" s="575"/>
      <c r="D73" s="575"/>
      <c r="E73" s="575"/>
      <c r="F73" s="575"/>
      <c r="G73" s="575"/>
      <c r="H73" s="575"/>
      <c r="I73" s="575"/>
      <c r="J73" s="581"/>
      <c r="L73" s="12"/>
      <c r="M73" s="556"/>
      <c r="N73" s="557"/>
      <c r="O73" s="557"/>
      <c r="P73" s="557"/>
      <c r="Q73" s="557"/>
      <c r="R73" s="557"/>
      <c r="S73" s="558"/>
      <c r="T73" s="560"/>
      <c r="U73" s="462"/>
      <c r="W73" s="12"/>
      <c r="X73" s="556"/>
      <c r="Y73" s="557"/>
      <c r="Z73" s="557"/>
      <c r="AA73" s="557"/>
      <c r="AB73" s="557"/>
      <c r="AC73" s="557"/>
      <c r="AD73" s="558"/>
      <c r="AE73" s="560"/>
      <c r="AF73" s="462"/>
    </row>
    <row r="74" spans="1:32" ht="51" customHeight="1">
      <c r="A74" s="13"/>
      <c r="B74" s="291">
        <v>2014</v>
      </c>
      <c r="C74" s="345">
        <v>2015</v>
      </c>
      <c r="D74" s="345">
        <v>2016</v>
      </c>
      <c r="E74" s="346">
        <v>2017</v>
      </c>
      <c r="F74" s="345">
        <v>2018</v>
      </c>
      <c r="G74" s="346">
        <v>2019</v>
      </c>
      <c r="H74" s="345">
        <v>2020</v>
      </c>
      <c r="I74" s="347">
        <v>2021</v>
      </c>
      <c r="J74" s="348" t="s">
        <v>4</v>
      </c>
      <c r="L74" s="13"/>
      <c r="M74" s="291">
        <v>2014</v>
      </c>
      <c r="N74" s="345">
        <v>2015</v>
      </c>
      <c r="O74" s="345">
        <v>2016</v>
      </c>
      <c r="P74" s="346">
        <v>2017</v>
      </c>
      <c r="Q74" s="345">
        <v>2018</v>
      </c>
      <c r="R74" s="346">
        <v>2019</v>
      </c>
      <c r="S74" s="345">
        <v>2020</v>
      </c>
      <c r="T74" s="347">
        <v>2021</v>
      </c>
      <c r="U74" s="348" t="s">
        <v>4</v>
      </c>
      <c r="W74" s="13"/>
      <c r="X74" s="291">
        <v>2014</v>
      </c>
      <c r="Y74" s="345">
        <v>2015</v>
      </c>
      <c r="Z74" s="345">
        <v>2016</v>
      </c>
      <c r="AA74" s="346">
        <v>2017</v>
      </c>
      <c r="AB74" s="345">
        <v>2018</v>
      </c>
      <c r="AC74" s="346">
        <v>2019</v>
      </c>
      <c r="AD74" s="345">
        <v>2020</v>
      </c>
      <c r="AE74" s="347">
        <v>2021</v>
      </c>
      <c r="AF74" s="348" t="s">
        <v>4</v>
      </c>
    </row>
    <row r="75" spans="1:32">
      <c r="A75" s="434" t="s">
        <v>162</v>
      </c>
      <c r="B75" s="330">
        <v>15.8</v>
      </c>
      <c r="C75" s="330">
        <v>5.23</v>
      </c>
      <c r="D75" s="330">
        <v>4.54</v>
      </c>
      <c r="E75" s="330">
        <v>3.89</v>
      </c>
      <c r="F75" s="330">
        <v>4.18</v>
      </c>
      <c r="G75" s="330">
        <v>2.92</v>
      </c>
      <c r="H75" s="330">
        <v>2.4300000000000002</v>
      </c>
      <c r="I75" s="330">
        <v>12</v>
      </c>
      <c r="J75" s="330">
        <f>SUM(B75:I75)</f>
        <v>50.99</v>
      </c>
      <c r="L75" s="434" t="s">
        <v>162</v>
      </c>
      <c r="M75" s="330">
        <f>B68-B75</f>
        <v>0</v>
      </c>
      <c r="N75" s="330">
        <f t="shared" ref="N75:U75" si="10">C68-C75</f>
        <v>0</v>
      </c>
      <c r="O75" s="330">
        <f t="shared" si="10"/>
        <v>0</v>
      </c>
      <c r="P75" s="330">
        <f t="shared" si="10"/>
        <v>0</v>
      </c>
      <c r="Q75" s="330">
        <f t="shared" si="10"/>
        <v>0</v>
      </c>
      <c r="R75" s="330">
        <f t="shared" si="10"/>
        <v>0</v>
      </c>
      <c r="S75" s="330">
        <f t="shared" si="10"/>
        <v>0</v>
      </c>
      <c r="T75" s="330">
        <f t="shared" si="10"/>
        <v>-8.83</v>
      </c>
      <c r="U75" s="330">
        <f t="shared" si="10"/>
        <v>-8.8299999999999983</v>
      </c>
      <c r="W75" s="434" t="s">
        <v>162</v>
      </c>
      <c r="X75" s="436">
        <f>M75/B75</f>
        <v>0</v>
      </c>
      <c r="Y75" s="436">
        <f t="shared" ref="Y75:AF75" si="11">N75/C75</f>
        <v>0</v>
      </c>
      <c r="Z75" s="436">
        <f t="shared" si="11"/>
        <v>0</v>
      </c>
      <c r="AA75" s="436">
        <f t="shared" si="11"/>
        <v>0</v>
      </c>
      <c r="AB75" s="436">
        <f t="shared" si="11"/>
        <v>0</v>
      </c>
      <c r="AC75" s="436">
        <f t="shared" si="11"/>
        <v>0</v>
      </c>
      <c r="AD75" s="436">
        <f t="shared" si="11"/>
        <v>0</v>
      </c>
      <c r="AE75" s="436">
        <f t="shared" si="11"/>
        <v>-0.73583333333333334</v>
      </c>
      <c r="AF75" s="436">
        <f t="shared" si="11"/>
        <v>-0.17317121004118449</v>
      </c>
    </row>
    <row r="77" spans="1:32" ht="15">
      <c r="A77" s="3" t="s">
        <v>164</v>
      </c>
      <c r="B77" s="1"/>
      <c r="C77" s="1"/>
      <c r="D77" s="3"/>
      <c r="E77" s="1"/>
      <c r="F77" s="425"/>
      <c r="G77" s="1"/>
      <c r="H77" s="1"/>
      <c r="I77" s="1"/>
      <c r="J77" s="1"/>
      <c r="L77" s="3" t="s">
        <v>107</v>
      </c>
      <c r="M77" s="1"/>
      <c r="N77" s="1"/>
      <c r="O77" s="3"/>
      <c r="P77" s="1"/>
      <c r="Q77" s="425"/>
      <c r="R77" s="1"/>
      <c r="S77" s="1"/>
      <c r="T77" s="1"/>
      <c r="U77" s="1"/>
      <c r="W77" s="3" t="s">
        <v>108</v>
      </c>
      <c r="X77" s="1"/>
      <c r="Y77" s="1"/>
      <c r="Z77" s="3"/>
      <c r="AA77" s="1"/>
      <c r="AB77" s="425"/>
      <c r="AC77" s="1"/>
      <c r="AD77" s="1"/>
      <c r="AE77" s="1"/>
      <c r="AF77" s="1"/>
    </row>
    <row r="78" spans="1:32">
      <c r="A78" s="1"/>
      <c r="B78" s="1"/>
      <c r="C78" s="1"/>
      <c r="D78" s="3"/>
      <c r="E78" s="1"/>
      <c r="F78" s="1"/>
      <c r="G78" s="1"/>
      <c r="H78" s="1"/>
      <c r="I78" s="1"/>
      <c r="J78" s="1"/>
      <c r="L78" s="1"/>
      <c r="M78" s="1"/>
      <c r="N78" s="1"/>
      <c r="O78" s="3"/>
      <c r="P78" s="1"/>
      <c r="Q78" s="1"/>
      <c r="R78" s="1"/>
      <c r="S78" s="1"/>
      <c r="T78" s="1"/>
      <c r="U78" s="1"/>
      <c r="W78" s="1"/>
      <c r="X78" s="1"/>
      <c r="Y78" s="1"/>
      <c r="Z78" s="3"/>
      <c r="AA78" s="1"/>
      <c r="AB78" s="1"/>
      <c r="AC78" s="1"/>
      <c r="AD78" s="1"/>
      <c r="AE78" s="1"/>
      <c r="AF78" s="1"/>
    </row>
    <row r="79" spans="1:32" ht="12.75" customHeight="1">
      <c r="A79" s="11"/>
      <c r="B79" s="577" t="s">
        <v>165</v>
      </c>
      <c r="C79" s="578"/>
      <c r="D79" s="578"/>
      <c r="E79" s="578"/>
      <c r="F79" s="578"/>
      <c r="G79" s="578"/>
      <c r="H79" s="578"/>
      <c r="I79" s="578"/>
      <c r="J79" s="579"/>
      <c r="L79" s="11"/>
      <c r="M79" s="577" t="s">
        <v>165</v>
      </c>
      <c r="N79" s="578"/>
      <c r="O79" s="578"/>
      <c r="P79" s="578"/>
      <c r="Q79" s="578"/>
      <c r="R79" s="578"/>
      <c r="S79" s="578"/>
      <c r="T79" s="578"/>
      <c r="U79" s="579"/>
      <c r="W79" s="11"/>
      <c r="X79" s="577" t="s">
        <v>165</v>
      </c>
      <c r="Y79" s="578"/>
      <c r="Z79" s="578"/>
      <c r="AA79" s="578"/>
      <c r="AB79" s="578"/>
      <c r="AC79" s="578"/>
      <c r="AD79" s="578"/>
      <c r="AE79" s="578"/>
      <c r="AF79" s="579"/>
    </row>
    <row r="80" spans="1:32" ht="14">
      <c r="A80" s="13"/>
      <c r="B80" s="291">
        <v>2014</v>
      </c>
      <c r="C80" s="345">
        <v>2015</v>
      </c>
      <c r="D80" s="345">
        <v>2016</v>
      </c>
      <c r="E80" s="346">
        <v>2017</v>
      </c>
      <c r="F80" s="345">
        <v>2018</v>
      </c>
      <c r="G80" s="346">
        <v>2019</v>
      </c>
      <c r="H80" s="345">
        <v>2020</v>
      </c>
      <c r="I80" s="347">
        <v>2021</v>
      </c>
      <c r="J80" s="348" t="s">
        <v>4</v>
      </c>
      <c r="L80" s="13"/>
      <c r="M80" s="291">
        <v>2014</v>
      </c>
      <c r="N80" s="345">
        <v>2015</v>
      </c>
      <c r="O80" s="345">
        <v>2016</v>
      </c>
      <c r="P80" s="346">
        <v>2017</v>
      </c>
      <c r="Q80" s="345">
        <v>2018</v>
      </c>
      <c r="R80" s="346">
        <v>2019</v>
      </c>
      <c r="S80" s="345">
        <v>2020</v>
      </c>
      <c r="T80" s="347">
        <v>2021</v>
      </c>
      <c r="U80" s="348" t="s">
        <v>4</v>
      </c>
      <c r="W80" s="13"/>
      <c r="X80" s="291">
        <v>2014</v>
      </c>
      <c r="Y80" s="345">
        <v>2015</v>
      </c>
      <c r="Z80" s="345">
        <v>2016</v>
      </c>
      <c r="AA80" s="346">
        <v>2017</v>
      </c>
      <c r="AB80" s="345">
        <v>2018</v>
      </c>
      <c r="AC80" s="346">
        <v>2019</v>
      </c>
      <c r="AD80" s="345">
        <v>2020</v>
      </c>
      <c r="AE80" s="347">
        <v>2021</v>
      </c>
      <c r="AF80" s="348" t="s">
        <v>4</v>
      </c>
    </row>
    <row r="81" spans="1:32">
      <c r="A81" s="434" t="s">
        <v>162</v>
      </c>
      <c r="B81" s="330">
        <v>181</v>
      </c>
      <c r="C81" s="330">
        <v>168</v>
      </c>
      <c r="D81" s="330">
        <v>153</v>
      </c>
      <c r="E81" s="330">
        <v>141</v>
      </c>
      <c r="F81" s="330">
        <v>161</v>
      </c>
      <c r="G81" s="330">
        <v>182</v>
      </c>
      <c r="H81" s="330">
        <v>202</v>
      </c>
      <c r="I81" s="330">
        <v>223</v>
      </c>
      <c r="J81" s="330">
        <v>1411</v>
      </c>
      <c r="L81" s="434" t="s">
        <v>162</v>
      </c>
      <c r="M81" s="330">
        <f t="shared" ref="M81:U81" si="12">B68-B81</f>
        <v>-165.2</v>
      </c>
      <c r="N81" s="330">
        <f t="shared" si="12"/>
        <v>-162.77000000000001</v>
      </c>
      <c r="O81" s="330">
        <f t="shared" si="12"/>
        <v>-148.46</v>
      </c>
      <c r="P81" s="330">
        <f t="shared" si="12"/>
        <v>-137.11000000000001</v>
      </c>
      <c r="Q81" s="330">
        <f t="shared" si="12"/>
        <v>-156.82</v>
      </c>
      <c r="R81" s="330">
        <f t="shared" si="12"/>
        <v>-179.08</v>
      </c>
      <c r="S81" s="330">
        <f t="shared" si="12"/>
        <v>-199.57</v>
      </c>
      <c r="T81" s="330">
        <f t="shared" si="12"/>
        <v>-219.83</v>
      </c>
      <c r="U81" s="330">
        <f t="shared" si="12"/>
        <v>-1368.84</v>
      </c>
      <c r="W81" s="434" t="s">
        <v>162</v>
      </c>
      <c r="X81" s="436">
        <f t="shared" ref="X81:AF81" si="13">M81/B81</f>
        <v>-0.9127071823204419</v>
      </c>
      <c r="Y81" s="436">
        <f t="shared" si="13"/>
        <v>-0.96886904761904769</v>
      </c>
      <c r="Z81" s="436">
        <f t="shared" si="13"/>
        <v>-0.970326797385621</v>
      </c>
      <c r="AA81" s="436">
        <f t="shared" si="13"/>
        <v>-0.97241134751773062</v>
      </c>
      <c r="AB81" s="436">
        <f t="shared" si="13"/>
        <v>-0.97403726708074534</v>
      </c>
      <c r="AC81" s="436">
        <f t="shared" si="13"/>
        <v>-0.98395604395604408</v>
      </c>
      <c r="AD81" s="436">
        <f t="shared" si="13"/>
        <v>-0.98797029702970296</v>
      </c>
      <c r="AE81" s="436">
        <f t="shared" si="13"/>
        <v>-0.98578475336322879</v>
      </c>
      <c r="AF81" s="436">
        <f t="shared" si="13"/>
        <v>-0.97012048192771083</v>
      </c>
    </row>
    <row r="84" spans="1:32" ht="16">
      <c r="A84" s="424" t="s">
        <v>166</v>
      </c>
    </row>
    <row r="86" spans="1:32" ht="27.75" customHeight="1">
      <c r="A86" s="576" t="s">
        <v>167</v>
      </c>
      <c r="B86" s="576"/>
      <c r="C86" s="576"/>
      <c r="D86" s="576"/>
      <c r="E86" s="576"/>
      <c r="F86" s="576"/>
      <c r="G86" s="576"/>
      <c r="H86" s="576"/>
      <c r="I86" s="576"/>
      <c r="J86" s="576"/>
    </row>
    <row r="87" spans="1:32">
      <c r="A87" s="1"/>
      <c r="B87" s="1"/>
      <c r="C87" s="1"/>
      <c r="D87" s="3"/>
      <c r="E87" s="1"/>
      <c r="F87" s="1"/>
      <c r="G87" s="1"/>
      <c r="H87" s="1"/>
      <c r="I87" s="1"/>
      <c r="J87" s="1"/>
    </row>
    <row r="88" spans="1:32" ht="12.75" customHeight="1">
      <c r="A88" s="11"/>
      <c r="B88" s="553" t="s">
        <v>2</v>
      </c>
      <c r="C88" s="554"/>
      <c r="D88" s="554"/>
      <c r="E88" s="554"/>
      <c r="F88" s="554"/>
      <c r="G88" s="554"/>
      <c r="H88" s="555"/>
      <c r="I88" s="559" t="s">
        <v>3</v>
      </c>
      <c r="J88" s="341"/>
    </row>
    <row r="89" spans="1:32">
      <c r="A89" s="12"/>
      <c r="B89" s="556"/>
      <c r="C89" s="557"/>
      <c r="D89" s="557"/>
      <c r="E89" s="557"/>
      <c r="F89" s="557"/>
      <c r="G89" s="557"/>
      <c r="H89" s="558"/>
      <c r="I89" s="560"/>
      <c r="J89" s="462"/>
    </row>
    <row r="90" spans="1:32" ht="14">
      <c r="A90" s="13"/>
      <c r="B90" s="291">
        <v>2014</v>
      </c>
      <c r="C90" s="345">
        <v>2015</v>
      </c>
      <c r="D90" s="345">
        <v>2016</v>
      </c>
      <c r="E90" s="346">
        <v>2017</v>
      </c>
      <c r="F90" s="345">
        <v>2018</v>
      </c>
      <c r="G90" s="346">
        <v>2019</v>
      </c>
      <c r="H90" s="345">
        <v>2020</v>
      </c>
      <c r="I90" s="347">
        <v>2021</v>
      </c>
      <c r="J90" s="348" t="s">
        <v>4</v>
      </c>
    </row>
    <row r="91" spans="1:32">
      <c r="A91" s="434" t="s">
        <v>168</v>
      </c>
      <c r="B91" s="463">
        <f>+B98</f>
        <v>6.2E-2</v>
      </c>
      <c r="C91" s="463">
        <f>+C98</f>
        <v>5.7000000000000002E-2</v>
      </c>
      <c r="D91" s="463">
        <f>+D98</f>
        <v>4.9882352941176503E-2</v>
      </c>
      <c r="E91" s="463">
        <f t="shared" ref="E91:H91" si="14">+E98</f>
        <v>4.5999999999999999E-2</v>
      </c>
      <c r="F91" s="463">
        <f t="shared" si="14"/>
        <v>5.0369999999999998E-2</v>
      </c>
      <c r="G91" s="463">
        <f t="shared" si="14"/>
        <v>5.9049999999999998E-2</v>
      </c>
      <c r="H91" s="463">
        <f t="shared" si="14"/>
        <v>5.0999999999999997E-2</v>
      </c>
      <c r="I91" s="464">
        <v>4.5999999999999999E-2</v>
      </c>
      <c r="J91" s="330"/>
    </row>
    <row r="93" spans="1:32" ht="31.5" customHeight="1">
      <c r="A93" s="576" t="s">
        <v>169</v>
      </c>
      <c r="B93" s="576"/>
      <c r="C93" s="576"/>
      <c r="D93" s="576"/>
      <c r="E93" s="576"/>
      <c r="F93" s="576"/>
      <c r="G93" s="576"/>
      <c r="H93" s="576"/>
      <c r="I93" s="576"/>
      <c r="J93" s="576"/>
      <c r="L93" s="576" t="s">
        <v>47</v>
      </c>
      <c r="M93" s="576"/>
      <c r="N93" s="576"/>
      <c r="O93" s="576"/>
      <c r="P93" s="576"/>
      <c r="Q93" s="576"/>
      <c r="R93" s="576"/>
      <c r="S93" s="576"/>
      <c r="T93" s="576"/>
      <c r="U93" s="576"/>
      <c r="W93" s="576" t="s">
        <v>48</v>
      </c>
      <c r="X93" s="576"/>
      <c r="Y93" s="576"/>
      <c r="Z93" s="576"/>
      <c r="AA93" s="576"/>
      <c r="AB93" s="576"/>
      <c r="AC93" s="576"/>
      <c r="AD93" s="576"/>
      <c r="AE93" s="576"/>
      <c r="AF93" s="576"/>
    </row>
    <row r="94" spans="1:32">
      <c r="A94" s="1"/>
      <c r="B94" s="1"/>
      <c r="C94" s="1"/>
      <c r="D94" s="3"/>
      <c r="E94" s="1"/>
      <c r="F94" s="1"/>
      <c r="G94" s="1"/>
      <c r="H94" s="1"/>
      <c r="I94" s="1"/>
      <c r="J94" s="1"/>
      <c r="L94" s="1"/>
      <c r="M94" s="1"/>
      <c r="N94" s="1"/>
      <c r="O94" s="3"/>
      <c r="P94" s="1"/>
      <c r="Q94" s="1"/>
      <c r="R94" s="1"/>
      <c r="S94" s="1"/>
      <c r="T94" s="1"/>
      <c r="U94" s="1"/>
      <c r="W94" s="1"/>
      <c r="X94" s="1"/>
      <c r="Y94" s="1"/>
      <c r="Z94" s="3"/>
      <c r="AA94" s="1"/>
      <c r="AB94" s="1"/>
      <c r="AC94" s="1"/>
      <c r="AD94" s="1"/>
      <c r="AE94" s="1"/>
      <c r="AF94" s="1"/>
    </row>
    <row r="95" spans="1:32" ht="12.75" customHeight="1">
      <c r="A95" s="11"/>
      <c r="B95" s="575" t="s">
        <v>2</v>
      </c>
      <c r="C95" s="575"/>
      <c r="D95" s="575"/>
      <c r="E95" s="575"/>
      <c r="F95" s="575"/>
      <c r="G95" s="575"/>
      <c r="H95" s="575"/>
      <c r="I95" s="575" t="s">
        <v>118</v>
      </c>
      <c r="J95" s="580"/>
      <c r="L95" s="11"/>
      <c r="M95" s="553" t="s">
        <v>2</v>
      </c>
      <c r="N95" s="554"/>
      <c r="O95" s="554"/>
      <c r="P95" s="554"/>
      <c r="Q95" s="554"/>
      <c r="R95" s="554"/>
      <c r="S95" s="555"/>
      <c r="T95" s="559" t="s">
        <v>153</v>
      </c>
      <c r="U95" s="341"/>
      <c r="W95" s="11"/>
      <c r="X95" s="553" t="s">
        <v>2</v>
      </c>
      <c r="Y95" s="554"/>
      <c r="Z95" s="554"/>
      <c r="AA95" s="554"/>
      <c r="AB95" s="554"/>
      <c r="AC95" s="554"/>
      <c r="AD95" s="555"/>
      <c r="AE95" s="559" t="s">
        <v>153</v>
      </c>
      <c r="AF95" s="341"/>
    </row>
    <row r="96" spans="1:32">
      <c r="A96" s="12"/>
      <c r="B96" s="575"/>
      <c r="C96" s="575"/>
      <c r="D96" s="575"/>
      <c r="E96" s="575"/>
      <c r="F96" s="575"/>
      <c r="G96" s="575"/>
      <c r="H96" s="575"/>
      <c r="I96" s="575"/>
      <c r="J96" s="581"/>
      <c r="L96" s="12"/>
      <c r="M96" s="556"/>
      <c r="N96" s="557"/>
      <c r="O96" s="557"/>
      <c r="P96" s="557"/>
      <c r="Q96" s="557"/>
      <c r="R96" s="557"/>
      <c r="S96" s="558"/>
      <c r="T96" s="560"/>
      <c r="U96" s="462"/>
      <c r="W96" s="12"/>
      <c r="X96" s="556"/>
      <c r="Y96" s="557"/>
      <c r="Z96" s="557"/>
      <c r="AA96" s="557"/>
      <c r="AB96" s="557"/>
      <c r="AC96" s="557"/>
      <c r="AD96" s="558"/>
      <c r="AE96" s="560"/>
      <c r="AF96" s="462"/>
    </row>
    <row r="97" spans="1:32" ht="51" customHeight="1">
      <c r="A97" s="13"/>
      <c r="B97" s="291">
        <v>2014</v>
      </c>
      <c r="C97" s="345">
        <v>2015</v>
      </c>
      <c r="D97" s="345">
        <v>2016</v>
      </c>
      <c r="E97" s="346">
        <v>2017</v>
      </c>
      <c r="F97" s="345">
        <v>2018</v>
      </c>
      <c r="G97" s="346">
        <v>2019</v>
      </c>
      <c r="H97" s="345">
        <v>2020</v>
      </c>
      <c r="I97" s="347">
        <v>2021</v>
      </c>
      <c r="J97" s="348" t="s">
        <v>4</v>
      </c>
      <c r="L97" s="13"/>
      <c r="M97" s="291">
        <v>2014</v>
      </c>
      <c r="N97" s="345">
        <v>2015</v>
      </c>
      <c r="O97" s="345">
        <v>2016</v>
      </c>
      <c r="P97" s="346">
        <v>2017</v>
      </c>
      <c r="Q97" s="345">
        <v>2018</v>
      </c>
      <c r="R97" s="346">
        <v>2019</v>
      </c>
      <c r="S97" s="345">
        <v>2020</v>
      </c>
      <c r="T97" s="347">
        <v>2021</v>
      </c>
      <c r="U97" s="348" t="s">
        <v>4</v>
      </c>
      <c r="W97" s="13"/>
      <c r="X97" s="291">
        <v>2014</v>
      </c>
      <c r="Y97" s="345">
        <v>2015</v>
      </c>
      <c r="Z97" s="345">
        <v>2016</v>
      </c>
      <c r="AA97" s="346">
        <v>2017</v>
      </c>
      <c r="AB97" s="345">
        <v>2018</v>
      </c>
      <c r="AC97" s="346">
        <v>2019</v>
      </c>
      <c r="AD97" s="345">
        <v>2020</v>
      </c>
      <c r="AE97" s="347">
        <v>2021</v>
      </c>
      <c r="AF97" s="348" t="s">
        <v>4</v>
      </c>
    </row>
    <row r="98" spans="1:32">
      <c r="A98" s="434" t="s">
        <v>168</v>
      </c>
      <c r="B98" s="463">
        <v>6.2E-2</v>
      </c>
      <c r="C98" s="463">
        <v>5.7000000000000002E-2</v>
      </c>
      <c r="D98" s="463">
        <v>4.9882352941176503E-2</v>
      </c>
      <c r="E98" s="463">
        <v>4.5999999999999999E-2</v>
      </c>
      <c r="F98" s="463">
        <v>5.0369999999999998E-2</v>
      </c>
      <c r="G98" s="463">
        <v>5.9049999999999998E-2</v>
      </c>
      <c r="H98" s="463">
        <v>5.0999999999999997E-2</v>
      </c>
      <c r="I98" s="463">
        <v>7.8E-2</v>
      </c>
      <c r="J98" s="463">
        <v>0.45330235294117643</v>
      </c>
      <c r="L98" s="434" t="s">
        <v>168</v>
      </c>
      <c r="M98" s="465">
        <f>B91-B98</f>
        <v>0</v>
      </c>
      <c r="N98" s="465">
        <f t="shared" ref="N98:T98" si="15">C91-C98</f>
        <v>0</v>
      </c>
      <c r="O98" s="465">
        <f t="shared" si="15"/>
        <v>0</v>
      </c>
      <c r="P98" s="465">
        <f t="shared" si="15"/>
        <v>0</v>
      </c>
      <c r="Q98" s="465">
        <f t="shared" si="15"/>
        <v>0</v>
      </c>
      <c r="R98" s="465">
        <f t="shared" si="15"/>
        <v>0</v>
      </c>
      <c r="S98" s="465">
        <f t="shared" si="15"/>
        <v>0</v>
      </c>
      <c r="T98" s="465">
        <f t="shared" si="15"/>
        <v>-3.2000000000000001E-2</v>
      </c>
      <c r="U98" s="330"/>
      <c r="W98" s="434" t="s">
        <v>168</v>
      </c>
      <c r="X98" s="436">
        <f t="shared" ref="X98:AE98" si="16">M98/B98</f>
        <v>0</v>
      </c>
      <c r="Y98" s="436">
        <f t="shared" si="16"/>
        <v>0</v>
      </c>
      <c r="Z98" s="436">
        <f t="shared" si="16"/>
        <v>0</v>
      </c>
      <c r="AA98" s="436">
        <f t="shared" si="16"/>
        <v>0</v>
      </c>
      <c r="AB98" s="436">
        <f t="shared" si="16"/>
        <v>0</v>
      </c>
      <c r="AC98" s="436">
        <f t="shared" si="16"/>
        <v>0</v>
      </c>
      <c r="AD98" s="436">
        <f t="shared" si="16"/>
        <v>0</v>
      </c>
      <c r="AE98" s="436">
        <f t="shared" si="16"/>
        <v>-0.41025641025641024</v>
      </c>
      <c r="AF98" s="436"/>
    </row>
    <row r="100" spans="1:32" ht="27.75" customHeight="1">
      <c r="A100" s="576" t="s">
        <v>170</v>
      </c>
      <c r="B100" s="576"/>
      <c r="C100" s="576"/>
      <c r="D100" s="576"/>
      <c r="E100" s="576"/>
      <c r="F100" s="576"/>
      <c r="G100" s="576"/>
      <c r="H100" s="576"/>
      <c r="I100" s="576"/>
      <c r="J100" s="576"/>
      <c r="L100" s="576" t="s">
        <v>107</v>
      </c>
      <c r="M100" s="576"/>
      <c r="N100" s="576"/>
      <c r="O100" s="576"/>
      <c r="P100" s="576"/>
      <c r="Q100" s="576"/>
      <c r="R100" s="576"/>
      <c r="S100" s="576"/>
      <c r="T100" s="576"/>
      <c r="U100" s="576"/>
      <c r="W100" s="576" t="s">
        <v>108</v>
      </c>
      <c r="X100" s="576"/>
      <c r="Y100" s="576"/>
      <c r="Z100" s="576"/>
      <c r="AA100" s="576"/>
      <c r="AB100" s="576"/>
      <c r="AC100" s="576"/>
      <c r="AD100" s="576"/>
      <c r="AE100" s="576"/>
      <c r="AF100" s="576"/>
    </row>
    <row r="101" spans="1:32">
      <c r="A101" s="1"/>
      <c r="B101" s="1"/>
      <c r="C101" s="1"/>
      <c r="D101" s="3"/>
      <c r="E101" s="1"/>
      <c r="F101" s="1"/>
      <c r="G101" s="1"/>
      <c r="H101" s="1"/>
      <c r="I101" s="1"/>
      <c r="J101" s="1"/>
      <c r="L101" s="1"/>
      <c r="M101" s="1"/>
      <c r="N101" s="1"/>
      <c r="O101" s="3"/>
      <c r="P101" s="1"/>
      <c r="Q101" s="1"/>
      <c r="R101" s="1"/>
      <c r="S101" s="1"/>
      <c r="T101" s="1"/>
      <c r="U101" s="1"/>
      <c r="W101" s="1"/>
      <c r="X101" s="1"/>
      <c r="Y101" s="1"/>
      <c r="Z101" s="3"/>
      <c r="AA101" s="1"/>
      <c r="AB101" s="1"/>
      <c r="AC101" s="1"/>
      <c r="AD101" s="1"/>
      <c r="AE101" s="1"/>
      <c r="AF101" s="1"/>
    </row>
    <row r="102" spans="1:32" ht="12.75" customHeight="1">
      <c r="A102" s="11"/>
      <c r="B102" s="577" t="s">
        <v>165</v>
      </c>
      <c r="C102" s="578"/>
      <c r="D102" s="578"/>
      <c r="E102" s="578"/>
      <c r="F102" s="578"/>
      <c r="G102" s="578"/>
      <c r="H102" s="578"/>
      <c r="I102" s="578"/>
      <c r="J102" s="579"/>
      <c r="L102" s="11"/>
      <c r="M102" s="577" t="s">
        <v>165</v>
      </c>
      <c r="N102" s="578"/>
      <c r="O102" s="578"/>
      <c r="P102" s="578"/>
      <c r="Q102" s="578"/>
      <c r="R102" s="578"/>
      <c r="S102" s="578"/>
      <c r="T102" s="578"/>
      <c r="U102" s="579"/>
      <c r="W102" s="11"/>
      <c r="X102" s="577" t="s">
        <v>165</v>
      </c>
      <c r="Y102" s="578"/>
      <c r="Z102" s="578"/>
      <c r="AA102" s="578"/>
      <c r="AB102" s="578"/>
      <c r="AC102" s="578"/>
      <c r="AD102" s="578"/>
      <c r="AE102" s="578"/>
      <c r="AF102" s="579"/>
    </row>
    <row r="103" spans="1:32" ht="14">
      <c r="A103" s="13"/>
      <c r="B103" s="291">
        <v>2014</v>
      </c>
      <c r="C103" s="345">
        <v>2015</v>
      </c>
      <c r="D103" s="345">
        <v>2016</v>
      </c>
      <c r="E103" s="346">
        <v>2017</v>
      </c>
      <c r="F103" s="345">
        <v>2018</v>
      </c>
      <c r="G103" s="346">
        <v>2019</v>
      </c>
      <c r="H103" s="345">
        <v>2020</v>
      </c>
      <c r="I103" s="347">
        <v>2021</v>
      </c>
      <c r="J103" s="348" t="s">
        <v>4</v>
      </c>
      <c r="L103" s="13"/>
      <c r="M103" s="291">
        <v>2014</v>
      </c>
      <c r="N103" s="345">
        <v>2015</v>
      </c>
      <c r="O103" s="345">
        <v>2016</v>
      </c>
      <c r="P103" s="346">
        <v>2017</v>
      </c>
      <c r="Q103" s="345">
        <v>2018</v>
      </c>
      <c r="R103" s="346">
        <v>2019</v>
      </c>
      <c r="S103" s="345">
        <v>2020</v>
      </c>
      <c r="T103" s="347">
        <v>2021</v>
      </c>
      <c r="U103" s="348" t="s">
        <v>4</v>
      </c>
      <c r="W103" s="13"/>
      <c r="X103" s="291">
        <v>2014</v>
      </c>
      <c r="Y103" s="345">
        <v>2015</v>
      </c>
      <c r="Z103" s="345">
        <v>2016</v>
      </c>
      <c r="AA103" s="346">
        <v>2017</v>
      </c>
      <c r="AB103" s="345">
        <v>2018</v>
      </c>
      <c r="AC103" s="346">
        <v>2019</v>
      </c>
      <c r="AD103" s="345">
        <v>2020</v>
      </c>
      <c r="AE103" s="347">
        <v>2021</v>
      </c>
      <c r="AF103" s="348" t="s">
        <v>4</v>
      </c>
    </row>
    <row r="104" spans="1:32">
      <c r="A104" s="434" t="s">
        <v>168</v>
      </c>
      <c r="B104" s="466">
        <v>7.2999999999999995E-2</v>
      </c>
      <c r="C104" s="466">
        <v>7.1999999999999995E-2</v>
      </c>
      <c r="D104" s="466">
        <v>7.0999999999999994E-2</v>
      </c>
      <c r="E104" s="466">
        <v>7.0000000000000007E-2</v>
      </c>
      <c r="F104" s="466">
        <v>7.1999999999999995E-2</v>
      </c>
      <c r="G104" s="466">
        <v>7.3999999999999996E-2</v>
      </c>
      <c r="H104" s="466">
        <v>7.5999999999999998E-2</v>
      </c>
      <c r="I104" s="466">
        <v>7.8E-2</v>
      </c>
      <c r="J104" s="466">
        <v>0.58599999999999997</v>
      </c>
      <c r="L104" s="434" t="s">
        <v>168</v>
      </c>
      <c r="M104" s="465">
        <f>+B91-B104</f>
        <v>-1.0999999999999996E-2</v>
      </c>
      <c r="N104" s="465">
        <f t="shared" ref="N104:T104" si="17">+C91-C104</f>
        <v>-1.4999999999999993E-2</v>
      </c>
      <c r="O104" s="465">
        <f t="shared" si="17"/>
        <v>-2.1117647058823491E-2</v>
      </c>
      <c r="P104" s="465">
        <f t="shared" si="17"/>
        <v>-2.4000000000000007E-2</v>
      </c>
      <c r="Q104" s="465">
        <f t="shared" si="17"/>
        <v>-2.1629999999999996E-2</v>
      </c>
      <c r="R104" s="465">
        <f t="shared" si="17"/>
        <v>-1.4949999999999998E-2</v>
      </c>
      <c r="S104" s="465">
        <f t="shared" si="17"/>
        <v>-2.5000000000000001E-2</v>
      </c>
      <c r="T104" s="465">
        <f t="shared" si="17"/>
        <v>-3.2000000000000001E-2</v>
      </c>
      <c r="U104" s="330"/>
      <c r="W104" s="434" t="s">
        <v>168</v>
      </c>
      <c r="X104" s="436">
        <f t="shared" ref="X104:AE104" si="18">M104/B104</f>
        <v>-0.15068493150684928</v>
      </c>
      <c r="Y104" s="436">
        <f t="shared" si="18"/>
        <v>-0.20833333333333323</v>
      </c>
      <c r="Z104" s="436">
        <f t="shared" si="18"/>
        <v>-0.29743164871582384</v>
      </c>
      <c r="AA104" s="436">
        <f t="shared" si="18"/>
        <v>-0.34285714285714292</v>
      </c>
      <c r="AB104" s="436">
        <f t="shared" si="18"/>
        <v>-0.30041666666666667</v>
      </c>
      <c r="AC104" s="436">
        <f t="shared" si="18"/>
        <v>-0.20202702702702702</v>
      </c>
      <c r="AD104" s="436">
        <f t="shared" si="18"/>
        <v>-0.32894736842105265</v>
      </c>
      <c r="AE104" s="436">
        <f t="shared" si="18"/>
        <v>-0.41025641025641024</v>
      </c>
      <c r="AF104" s="436"/>
    </row>
    <row r="107" spans="1:32" ht="12.75" customHeight="1">
      <c r="A107" s="424" t="s">
        <v>171</v>
      </c>
      <c r="B107" s="424"/>
      <c r="C107" s="424"/>
      <c r="D107" s="424"/>
      <c r="E107" s="424"/>
      <c r="F107" s="424"/>
      <c r="G107" s="424"/>
      <c r="H107" s="424"/>
      <c r="I107" s="424"/>
      <c r="J107" s="424"/>
    </row>
    <row r="109" spans="1:32" ht="12.75" customHeight="1">
      <c r="A109" s="11"/>
      <c r="B109" s="575" t="s">
        <v>2</v>
      </c>
      <c r="C109" s="575"/>
      <c r="D109" s="575"/>
      <c r="E109" s="575"/>
      <c r="F109" s="575"/>
      <c r="G109" s="575"/>
      <c r="H109" s="575"/>
      <c r="I109" s="559" t="s">
        <v>3</v>
      </c>
    </row>
    <row r="110" spans="1:32">
      <c r="A110" s="12"/>
      <c r="B110" s="575"/>
      <c r="C110" s="575"/>
      <c r="D110" s="575"/>
      <c r="E110" s="575"/>
      <c r="F110" s="575"/>
      <c r="G110" s="575"/>
      <c r="H110" s="575"/>
      <c r="I110" s="560"/>
    </row>
    <row r="111" spans="1:32">
      <c r="A111" s="13"/>
      <c r="B111" s="291">
        <v>2014</v>
      </c>
      <c r="C111" s="345">
        <v>2015</v>
      </c>
      <c r="D111" s="345">
        <v>2016</v>
      </c>
      <c r="E111" s="346">
        <v>2017</v>
      </c>
      <c r="F111" s="345">
        <v>2018</v>
      </c>
      <c r="G111" s="346">
        <v>2019</v>
      </c>
      <c r="H111" s="345">
        <v>2020</v>
      </c>
      <c r="I111" s="347">
        <v>2021</v>
      </c>
    </row>
    <row r="112" spans="1:32" ht="14">
      <c r="A112" s="429" t="s">
        <v>172</v>
      </c>
      <c r="B112" s="330">
        <v>11.716009593464564</v>
      </c>
      <c r="C112" s="330">
        <v>11.716009593464564</v>
      </c>
      <c r="D112" s="330">
        <v>12.59</v>
      </c>
      <c r="E112" s="330">
        <v>0</v>
      </c>
      <c r="F112" s="330">
        <v>0</v>
      </c>
      <c r="G112" s="330">
        <v>19.5</v>
      </c>
      <c r="H112" s="330">
        <v>0</v>
      </c>
      <c r="I112" s="430">
        <v>0</v>
      </c>
    </row>
    <row r="113" spans="1:12">
      <c r="A113" s="434" t="s">
        <v>173</v>
      </c>
      <c r="B113" s="330">
        <v>62420</v>
      </c>
      <c r="C113" s="330">
        <v>62420</v>
      </c>
      <c r="D113" s="330">
        <v>57846</v>
      </c>
      <c r="E113" s="330">
        <v>66050</v>
      </c>
      <c r="F113" s="330">
        <v>67798</v>
      </c>
      <c r="G113" s="330">
        <v>62294</v>
      </c>
      <c r="H113" s="330">
        <v>63411.971545</v>
      </c>
      <c r="I113" s="430">
        <v>60119.976673999998</v>
      </c>
    </row>
    <row r="114" spans="1:12">
      <c r="A114" s="434" t="s">
        <v>174</v>
      </c>
      <c r="B114" s="330">
        <v>1.8769640489369697E-4</v>
      </c>
      <c r="C114" s="330">
        <v>1.8769640489369697E-4</v>
      </c>
      <c r="D114" s="330">
        <v>2.1764685544376449E-4</v>
      </c>
      <c r="E114" s="330">
        <v>0</v>
      </c>
      <c r="F114" s="330">
        <v>0</v>
      </c>
      <c r="G114" s="330">
        <v>3.1303175265675665E-4</v>
      </c>
      <c r="H114" s="330">
        <v>0</v>
      </c>
      <c r="I114" s="467">
        <f t="shared" ref="I114" si="19">IF(ISERROR(I112/I113),"",(I112/I113))</f>
        <v>0</v>
      </c>
    </row>
    <row r="116" spans="1:12" ht="16">
      <c r="A116" s="468" t="s">
        <v>175</v>
      </c>
      <c r="B116" s="469"/>
      <c r="C116" s="469"/>
    </row>
    <row r="117" spans="1:12" ht="16">
      <c r="A117" s="468"/>
      <c r="B117" s="469"/>
      <c r="C117" s="469"/>
    </row>
    <row r="118" spans="1:12" ht="12.75" customHeight="1">
      <c r="A118" s="575" t="s">
        <v>176</v>
      </c>
      <c r="B118" s="575" t="s">
        <v>2</v>
      </c>
      <c r="C118" s="575"/>
      <c r="D118" s="575"/>
      <c r="E118" s="575"/>
      <c r="F118" s="575"/>
      <c r="G118" s="575"/>
      <c r="H118" s="575"/>
      <c r="I118" s="559" t="s">
        <v>3</v>
      </c>
      <c r="L118" s="10" t="s">
        <v>177</v>
      </c>
    </row>
    <row r="119" spans="1:12" ht="12.75" customHeight="1">
      <c r="A119" s="575"/>
      <c r="B119" s="575"/>
      <c r="C119" s="575"/>
      <c r="D119" s="575"/>
      <c r="E119" s="575"/>
      <c r="F119" s="575"/>
      <c r="G119" s="575"/>
      <c r="H119" s="575"/>
      <c r="I119" s="560"/>
    </row>
    <row r="120" spans="1:12" ht="14">
      <c r="A120" s="470"/>
      <c r="B120" s="291">
        <v>2014</v>
      </c>
      <c r="C120" s="345">
        <v>2015</v>
      </c>
      <c r="D120" s="345">
        <v>2016</v>
      </c>
      <c r="E120" s="346">
        <v>2017</v>
      </c>
      <c r="F120" s="345">
        <v>2018</v>
      </c>
      <c r="G120" s="346">
        <v>2019</v>
      </c>
      <c r="H120" s="345">
        <v>2020</v>
      </c>
      <c r="I120" s="347">
        <v>2021</v>
      </c>
    </row>
    <row r="121" spans="1:12" ht="14">
      <c r="A121" s="429" t="s">
        <v>178</v>
      </c>
      <c r="B121" s="330">
        <v>171</v>
      </c>
      <c r="C121" s="330">
        <v>164</v>
      </c>
      <c r="D121" s="330">
        <v>161</v>
      </c>
      <c r="E121" s="330">
        <v>161</v>
      </c>
      <c r="F121" s="330">
        <v>146</v>
      </c>
      <c r="G121" s="330">
        <v>156</v>
      </c>
      <c r="H121" s="330">
        <v>150</v>
      </c>
      <c r="I121" s="471">
        <v>156</v>
      </c>
    </row>
    <row r="122" spans="1:12" ht="14">
      <c r="A122" s="429" t="s">
        <v>179</v>
      </c>
      <c r="B122" s="330">
        <v>81</v>
      </c>
      <c r="C122" s="330">
        <v>80</v>
      </c>
      <c r="D122" s="330">
        <v>76</v>
      </c>
      <c r="E122" s="330">
        <v>72</v>
      </c>
      <c r="F122" s="330">
        <v>80</v>
      </c>
      <c r="G122" s="330">
        <v>83</v>
      </c>
      <c r="H122" s="330">
        <v>87</v>
      </c>
      <c r="I122" s="471">
        <v>87</v>
      </c>
    </row>
    <row r="123" spans="1:12" ht="14">
      <c r="A123" s="429" t="s">
        <v>180</v>
      </c>
      <c r="B123" s="330">
        <v>39</v>
      </c>
      <c r="C123" s="330">
        <v>39</v>
      </c>
      <c r="D123" s="330">
        <v>41</v>
      </c>
      <c r="E123" s="330">
        <v>38</v>
      </c>
      <c r="F123" s="330">
        <v>33</v>
      </c>
      <c r="G123" s="330">
        <v>39</v>
      </c>
      <c r="H123" s="330">
        <v>30</v>
      </c>
      <c r="I123" s="471">
        <v>27</v>
      </c>
    </row>
    <row r="124" spans="1:12" ht="14">
      <c r="A124" s="429" t="s">
        <v>181</v>
      </c>
      <c r="B124" s="330">
        <v>51</v>
      </c>
      <c r="C124" s="330">
        <v>51</v>
      </c>
      <c r="D124" s="330">
        <v>55</v>
      </c>
      <c r="E124" s="330">
        <v>78</v>
      </c>
      <c r="F124" s="330">
        <v>74</v>
      </c>
      <c r="G124" s="330">
        <v>55</v>
      </c>
      <c r="H124" s="330">
        <v>66</v>
      </c>
      <c r="I124" s="471">
        <v>63</v>
      </c>
    </row>
    <row r="125" spans="1:12" ht="14">
      <c r="A125" s="429" t="s">
        <v>182</v>
      </c>
      <c r="B125" s="330">
        <v>0</v>
      </c>
      <c r="C125" s="330">
        <v>0</v>
      </c>
      <c r="D125" s="330">
        <v>1</v>
      </c>
      <c r="E125" s="330">
        <v>0</v>
      </c>
      <c r="F125" s="330">
        <v>0</v>
      </c>
      <c r="G125" s="330">
        <v>0</v>
      </c>
      <c r="H125" s="330">
        <v>0</v>
      </c>
      <c r="I125" s="471">
        <v>0</v>
      </c>
    </row>
    <row r="126" spans="1:12" ht="14">
      <c r="A126" s="429" t="s">
        <v>183</v>
      </c>
      <c r="B126" s="330">
        <v>342</v>
      </c>
      <c r="C126" s="330">
        <v>334</v>
      </c>
      <c r="D126" s="330">
        <v>334</v>
      </c>
      <c r="E126" s="330">
        <v>349</v>
      </c>
      <c r="F126" s="330">
        <v>333</v>
      </c>
      <c r="G126" s="330">
        <v>333</v>
      </c>
      <c r="H126" s="330">
        <v>333</v>
      </c>
      <c r="I126" s="471">
        <v>333</v>
      </c>
    </row>
    <row r="133" spans="2:2">
      <c r="B133" s="472"/>
    </row>
  </sheetData>
  <mergeCells count="52">
    <mergeCell ref="B11:H12"/>
    <mergeCell ref="I11:I12"/>
    <mergeCell ref="B20:H21"/>
    <mergeCell ref="I20:I21"/>
    <mergeCell ref="M20:S21"/>
    <mergeCell ref="X20:AD21"/>
    <mergeCell ref="AE20:AE21"/>
    <mergeCell ref="B36:H37"/>
    <mergeCell ref="I36:I37"/>
    <mergeCell ref="B45:H46"/>
    <mergeCell ref="I45:I46"/>
    <mergeCell ref="M45:S46"/>
    <mergeCell ref="T45:T46"/>
    <mergeCell ref="X45:AD46"/>
    <mergeCell ref="AE45:AE46"/>
    <mergeCell ref="T20:T21"/>
    <mergeCell ref="B65:H66"/>
    <mergeCell ref="I65:I66"/>
    <mergeCell ref="B72:H73"/>
    <mergeCell ref="I72:I73"/>
    <mergeCell ref="J72:J73"/>
    <mergeCell ref="W93:AF93"/>
    <mergeCell ref="T72:T73"/>
    <mergeCell ref="X72:AD73"/>
    <mergeCell ref="AE72:AE73"/>
    <mergeCell ref="B79:J79"/>
    <mergeCell ref="M79:U79"/>
    <mergeCell ref="X79:AF79"/>
    <mergeCell ref="M72:S73"/>
    <mergeCell ref="A86:J86"/>
    <mergeCell ref="B88:H89"/>
    <mergeCell ref="I88:I89"/>
    <mergeCell ref="A93:J93"/>
    <mergeCell ref="L93:U93"/>
    <mergeCell ref="AE95:AE96"/>
    <mergeCell ref="A100:J100"/>
    <mergeCell ref="L100:U100"/>
    <mergeCell ref="W100:AF100"/>
    <mergeCell ref="B102:J102"/>
    <mergeCell ref="M102:U102"/>
    <mergeCell ref="X102:AF102"/>
    <mergeCell ref="B95:H96"/>
    <mergeCell ref="I95:I96"/>
    <mergeCell ref="J95:J96"/>
    <mergeCell ref="M95:S96"/>
    <mergeCell ref="T95:T96"/>
    <mergeCell ref="X95:AD96"/>
    <mergeCell ref="B109:H110"/>
    <mergeCell ref="I109:I110"/>
    <mergeCell ref="A118:A119"/>
    <mergeCell ref="B118:H119"/>
    <mergeCell ref="I118:I119"/>
  </mergeCells>
  <pageMargins left="0.70866141732283472" right="0.70866141732283472" top="0.74803149606299213" bottom="0.74803149606299213" header="0.31496062992125984" footer="0.31496062992125984"/>
  <pageSetup paperSize="8" scale="4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8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5764-8A94-495D-967D-8F81D4760347}">
  <sheetPr>
    <tabColor theme="0" tint="-0.14999847407452621"/>
    <pageSetUpPr autoPageBreaks="0" fitToPage="1"/>
  </sheetPr>
  <dimension ref="A1:AC75"/>
  <sheetViews>
    <sheetView zoomScale="70" zoomScaleNormal="70" workbookViewId="0">
      <selection activeCell="G29" sqref="G29"/>
    </sheetView>
  </sheetViews>
  <sheetFormatPr baseColWidth="10" defaultColWidth="9.1640625" defaultRowHeight="13"/>
  <cols>
    <col min="1" max="1" width="38.5" style="10" customWidth="1"/>
    <col min="2" max="2" width="11.5" style="10" customWidth="1"/>
    <col min="3" max="3" width="10.5" style="10" customWidth="1"/>
    <col min="4" max="4" width="15" style="10" customWidth="1"/>
    <col min="5" max="9" width="10.5" style="10" customWidth="1"/>
    <col min="10" max="10" width="9.1640625" style="10"/>
    <col min="11" max="11" width="37.5" style="10" customWidth="1"/>
    <col min="12" max="12" width="11.83203125" style="10" bestFit="1" customWidth="1"/>
    <col min="13" max="19" width="11.1640625" style="10" customWidth="1"/>
    <col min="20" max="20" width="9.1640625" style="10"/>
    <col min="21" max="21" width="37.5" style="10" customWidth="1"/>
    <col min="22" max="22" width="13.5" style="10" customWidth="1"/>
    <col min="23" max="29" width="10.33203125" style="10" customWidth="1"/>
    <col min="30" max="16384" width="9.1640625" style="10"/>
  </cols>
  <sheetData>
    <row r="1" spans="1:29" ht="25">
      <c r="A1" s="8" t="s">
        <v>256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25">
      <c r="A2" s="8" t="s">
        <v>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5">
      <c r="A3" s="8" t="s">
        <v>258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" customFormat="1">
      <c r="D4" s="3"/>
      <c r="O4" s="3"/>
    </row>
    <row r="5" spans="1:29" s="1" customFormat="1" ht="16">
      <c r="A5" s="424" t="s">
        <v>184</v>
      </c>
      <c r="D5" s="3"/>
      <c r="O5" s="3"/>
    </row>
    <row r="6" spans="1:29" s="1" customFormat="1">
      <c r="D6" s="3"/>
      <c r="O6" s="3"/>
    </row>
    <row r="7" spans="1:29" s="1" customFormat="1" ht="15">
      <c r="A7" s="3" t="s">
        <v>185</v>
      </c>
      <c r="D7" s="3"/>
      <c r="F7" s="425"/>
      <c r="O7" s="3"/>
    </row>
    <row r="8" spans="1:29" s="1" customFormat="1">
      <c r="D8" s="3"/>
      <c r="O8" s="3"/>
    </row>
    <row r="9" spans="1:29" s="1" customFormat="1" ht="12.75" customHeight="1">
      <c r="A9" s="11"/>
      <c r="B9" s="553" t="s">
        <v>2</v>
      </c>
      <c r="C9" s="554"/>
      <c r="D9" s="554"/>
      <c r="E9" s="554"/>
      <c r="F9" s="554"/>
      <c r="G9" s="554"/>
      <c r="H9" s="555"/>
      <c r="I9" s="559" t="s">
        <v>3</v>
      </c>
      <c r="O9" s="3"/>
    </row>
    <row r="10" spans="1:29" s="1" customFormat="1">
      <c r="A10" s="12"/>
      <c r="B10" s="556"/>
      <c r="C10" s="557"/>
      <c r="D10" s="557"/>
      <c r="E10" s="557"/>
      <c r="F10" s="557"/>
      <c r="G10" s="557"/>
      <c r="H10" s="558"/>
      <c r="I10" s="560"/>
      <c r="O10" s="3"/>
    </row>
    <row r="11" spans="1:29" s="1" customFormat="1">
      <c r="A11" s="13"/>
      <c r="B11" s="291">
        <v>2014</v>
      </c>
      <c r="C11" s="428">
        <v>2015</v>
      </c>
      <c r="D11" s="428">
        <v>2016</v>
      </c>
      <c r="E11" s="428">
        <v>2017</v>
      </c>
      <c r="F11" s="428">
        <v>2018</v>
      </c>
      <c r="G11" s="428">
        <v>2019</v>
      </c>
      <c r="H11" s="428">
        <v>2020</v>
      </c>
      <c r="I11" s="428">
        <v>2021</v>
      </c>
      <c r="O11" s="3"/>
    </row>
    <row r="12" spans="1:29" s="1" customFormat="1">
      <c r="A12" s="434" t="s">
        <v>186</v>
      </c>
      <c r="B12" s="330">
        <f>+B23</f>
        <v>417.4</v>
      </c>
      <c r="C12" s="473"/>
      <c r="D12" s="473"/>
      <c r="E12" s="473"/>
      <c r="F12" s="473"/>
      <c r="G12" s="473"/>
      <c r="H12" s="473"/>
      <c r="I12" s="474"/>
      <c r="O12" s="3"/>
    </row>
    <row r="13" spans="1:29" s="1" customFormat="1">
      <c r="A13" s="434" t="s">
        <v>187</v>
      </c>
      <c r="B13" s="330">
        <f>B24</f>
        <v>417.4</v>
      </c>
      <c r="C13" s="330">
        <f t="shared" ref="C13:H13" si="0">C24</f>
        <v>394.76731161881429</v>
      </c>
      <c r="D13" s="330">
        <f t="shared" si="0"/>
        <v>381.06901075760589</v>
      </c>
      <c r="E13" s="330">
        <f t="shared" si="0"/>
        <v>378.48487296197698</v>
      </c>
      <c r="F13" s="330">
        <f t="shared" si="0"/>
        <v>371.51931807840413</v>
      </c>
      <c r="G13" s="330">
        <f t="shared" si="0"/>
        <v>351.47022579978852</v>
      </c>
      <c r="H13" s="330">
        <f t="shared" si="0"/>
        <v>340.0069646066305</v>
      </c>
      <c r="I13" s="330">
        <v>330.83358233172544</v>
      </c>
      <c r="O13" s="3"/>
    </row>
    <row r="14" spans="1:29" s="1" customFormat="1">
      <c r="A14" s="434" t="s">
        <v>188</v>
      </c>
      <c r="B14" s="330">
        <v>440</v>
      </c>
      <c r="C14" s="330">
        <v>429.2</v>
      </c>
      <c r="D14" s="330">
        <v>421.2</v>
      </c>
      <c r="E14" s="330">
        <v>413.2</v>
      </c>
      <c r="F14" s="330">
        <v>405.2</v>
      </c>
      <c r="G14" s="330">
        <v>397.2</v>
      </c>
      <c r="H14" s="330">
        <v>389.2</v>
      </c>
      <c r="I14" s="330">
        <v>381.2</v>
      </c>
      <c r="O14" s="3"/>
    </row>
    <row r="15" spans="1:29">
      <c r="A15" s="434" t="s">
        <v>189</v>
      </c>
      <c r="B15" s="330">
        <f>+$B$12-B13</f>
        <v>0</v>
      </c>
      <c r="C15" s="330">
        <f>+$B$12-C13</f>
        <v>22.632688381185687</v>
      </c>
      <c r="D15" s="330">
        <f t="shared" ref="D15:I15" si="1">+$B$12-D13</f>
        <v>36.330989242394082</v>
      </c>
      <c r="E15" s="330">
        <f t="shared" si="1"/>
        <v>38.915127038023002</v>
      </c>
      <c r="F15" s="330">
        <f t="shared" si="1"/>
        <v>45.880681921595851</v>
      </c>
      <c r="G15" s="330">
        <f t="shared" si="1"/>
        <v>65.929774200211455</v>
      </c>
      <c r="H15" s="330">
        <f t="shared" si="1"/>
        <v>77.393035393369473</v>
      </c>
      <c r="I15" s="330">
        <f t="shared" si="1"/>
        <v>86.566417668274539</v>
      </c>
    </row>
    <row r="16" spans="1:29">
      <c r="A16" s="434" t="s">
        <v>190</v>
      </c>
      <c r="B16" s="436">
        <f>+B15/$B$12</f>
        <v>0</v>
      </c>
      <c r="C16" s="436">
        <f t="shared" ref="C16:I16" si="2">+C15/$B$12</f>
        <v>5.4223019600349039E-2</v>
      </c>
      <c r="D16" s="436">
        <f t="shared" si="2"/>
        <v>8.7041181701950368E-2</v>
      </c>
      <c r="E16" s="436">
        <f t="shared" si="2"/>
        <v>9.323221619075947E-2</v>
      </c>
      <c r="F16" s="436">
        <f t="shared" si="2"/>
        <v>0.10992017710013381</v>
      </c>
      <c r="G16" s="436">
        <f t="shared" si="2"/>
        <v>0.15795345999092347</v>
      </c>
      <c r="H16" s="436">
        <f t="shared" si="2"/>
        <v>0.1854169511101329</v>
      </c>
      <c r="I16" s="436">
        <f t="shared" si="2"/>
        <v>0.20739438828048526</v>
      </c>
    </row>
    <row r="18" spans="1:29" s="1" customFormat="1" ht="15">
      <c r="A18" s="3" t="s">
        <v>191</v>
      </c>
      <c r="D18" s="3"/>
      <c r="F18" s="425"/>
      <c r="K18" s="3" t="s">
        <v>47</v>
      </c>
      <c r="N18" s="3"/>
      <c r="P18" s="425"/>
      <c r="U18" s="3" t="s">
        <v>48</v>
      </c>
      <c r="X18" s="3"/>
      <c r="Z18" s="425"/>
    </row>
    <row r="19" spans="1:29" s="1" customFormat="1">
      <c r="D19" s="3"/>
      <c r="N19" s="3"/>
      <c r="X19" s="3"/>
    </row>
    <row r="20" spans="1:29" s="1" customFormat="1" ht="18.75" customHeight="1">
      <c r="A20" s="11"/>
      <c r="B20" s="553" t="s">
        <v>2</v>
      </c>
      <c r="C20" s="554"/>
      <c r="D20" s="554"/>
      <c r="E20" s="554"/>
      <c r="F20" s="554"/>
      <c r="G20" s="554"/>
      <c r="H20" s="554"/>
      <c r="I20" s="575" t="s">
        <v>118</v>
      </c>
      <c r="K20" s="11"/>
      <c r="L20" s="553" t="s">
        <v>2</v>
      </c>
      <c r="M20" s="554"/>
      <c r="N20" s="554"/>
      <c r="O20" s="554"/>
      <c r="P20" s="554"/>
      <c r="Q20" s="554"/>
      <c r="R20" s="555"/>
      <c r="S20" s="559" t="s">
        <v>3</v>
      </c>
      <c r="U20" s="11"/>
      <c r="V20" s="553" t="s">
        <v>2</v>
      </c>
      <c r="W20" s="554"/>
      <c r="X20" s="554"/>
      <c r="Y20" s="554"/>
      <c r="Z20" s="554"/>
      <c r="AA20" s="554"/>
      <c r="AB20" s="555"/>
      <c r="AC20" s="559" t="s">
        <v>153</v>
      </c>
    </row>
    <row r="21" spans="1:29" s="1" customFormat="1" ht="23" customHeight="1">
      <c r="A21" s="12"/>
      <c r="B21" s="556"/>
      <c r="C21" s="557"/>
      <c r="D21" s="557"/>
      <c r="E21" s="557"/>
      <c r="F21" s="557"/>
      <c r="G21" s="557"/>
      <c r="H21" s="557"/>
      <c r="I21" s="575"/>
      <c r="K21" s="12"/>
      <c r="L21" s="556"/>
      <c r="M21" s="557"/>
      <c r="N21" s="557"/>
      <c r="O21" s="557"/>
      <c r="P21" s="557"/>
      <c r="Q21" s="557"/>
      <c r="R21" s="558"/>
      <c r="S21" s="560"/>
      <c r="U21" s="12"/>
      <c r="V21" s="556"/>
      <c r="W21" s="557"/>
      <c r="X21" s="557"/>
      <c r="Y21" s="557"/>
      <c r="Z21" s="557"/>
      <c r="AA21" s="557"/>
      <c r="AB21" s="558"/>
      <c r="AC21" s="560"/>
    </row>
    <row r="22" spans="1:29" s="1" customFormat="1">
      <c r="A22" s="13"/>
      <c r="B22" s="291">
        <v>2014</v>
      </c>
      <c r="C22" s="345">
        <v>2015</v>
      </c>
      <c r="D22" s="345">
        <v>2016</v>
      </c>
      <c r="E22" s="346">
        <v>2017</v>
      </c>
      <c r="F22" s="345">
        <v>2018</v>
      </c>
      <c r="G22" s="346">
        <v>2019</v>
      </c>
      <c r="H22" s="345">
        <v>2020</v>
      </c>
      <c r="I22" s="347">
        <v>2021</v>
      </c>
      <c r="K22" s="13"/>
      <c r="L22" s="291">
        <v>2014</v>
      </c>
      <c r="M22" s="345">
        <v>2015</v>
      </c>
      <c r="N22" s="345">
        <v>2016</v>
      </c>
      <c r="O22" s="346">
        <v>2017</v>
      </c>
      <c r="P22" s="345">
        <v>2018</v>
      </c>
      <c r="Q22" s="346">
        <v>2019</v>
      </c>
      <c r="R22" s="345">
        <v>2020</v>
      </c>
      <c r="S22" s="347">
        <v>2021</v>
      </c>
      <c r="U22" s="13"/>
      <c r="V22" s="291">
        <v>2014</v>
      </c>
      <c r="W22" s="345">
        <v>2015</v>
      </c>
      <c r="X22" s="345">
        <v>2016</v>
      </c>
      <c r="Y22" s="346">
        <v>2017</v>
      </c>
      <c r="Z22" s="345">
        <v>2018</v>
      </c>
      <c r="AA22" s="346">
        <v>2019</v>
      </c>
      <c r="AB22" s="345">
        <v>2020</v>
      </c>
      <c r="AC22" s="347">
        <v>2021</v>
      </c>
    </row>
    <row r="23" spans="1:29" s="1" customFormat="1">
      <c r="A23" s="434" t="s">
        <v>186</v>
      </c>
      <c r="B23" s="475">
        <v>417.4</v>
      </c>
      <c r="C23" s="473"/>
      <c r="D23" s="473"/>
      <c r="E23" s="473"/>
      <c r="F23" s="473"/>
      <c r="G23" s="473"/>
      <c r="H23" s="473"/>
      <c r="I23" s="474"/>
      <c r="K23" s="434"/>
      <c r="L23" s="476"/>
      <c r="M23" s="476"/>
      <c r="N23" s="476"/>
      <c r="O23" s="476"/>
      <c r="P23" s="476"/>
      <c r="Q23" s="476"/>
      <c r="R23" s="476"/>
      <c r="S23" s="476"/>
      <c r="U23" s="434"/>
      <c r="V23" s="476"/>
      <c r="W23" s="476"/>
      <c r="X23" s="476"/>
      <c r="Y23" s="476"/>
      <c r="Z23" s="476"/>
      <c r="AA23" s="476"/>
      <c r="AB23" s="476"/>
      <c r="AC23" s="476"/>
    </row>
    <row r="24" spans="1:29" s="1" customFormat="1">
      <c r="A24" s="434" t="s">
        <v>187</v>
      </c>
      <c r="B24" s="330">
        <v>417.4</v>
      </c>
      <c r="C24" s="330">
        <v>394.76731161881429</v>
      </c>
      <c r="D24" s="330">
        <v>381.06901075760589</v>
      </c>
      <c r="E24" s="330">
        <v>378.48487296197698</v>
      </c>
      <c r="F24" s="330">
        <v>371.51931807840413</v>
      </c>
      <c r="G24" s="330">
        <v>351.47022579978852</v>
      </c>
      <c r="H24" s="330">
        <v>340.0069646066305</v>
      </c>
      <c r="I24" s="330">
        <v>334.22381398712059</v>
      </c>
      <c r="K24" s="434" t="s">
        <v>187</v>
      </c>
      <c r="L24" s="330">
        <f t="shared" ref="L24:S24" si="3">B13-B24</f>
        <v>0</v>
      </c>
      <c r="M24" s="330">
        <f t="shared" si="3"/>
        <v>0</v>
      </c>
      <c r="N24" s="330">
        <f t="shared" si="3"/>
        <v>0</v>
      </c>
      <c r="O24" s="330">
        <f t="shared" si="3"/>
        <v>0</v>
      </c>
      <c r="P24" s="330">
        <f t="shared" si="3"/>
        <v>0</v>
      </c>
      <c r="Q24" s="330">
        <f t="shared" si="3"/>
        <v>0</v>
      </c>
      <c r="R24" s="330">
        <f t="shared" si="3"/>
        <v>0</v>
      </c>
      <c r="S24" s="330">
        <f t="shared" si="3"/>
        <v>-3.390231655395155</v>
      </c>
      <c r="U24" s="434" t="s">
        <v>187</v>
      </c>
      <c r="V24" s="436">
        <f t="shared" ref="V24:AC25" si="4">L24/B24</f>
        <v>0</v>
      </c>
      <c r="W24" s="436">
        <f t="shared" si="4"/>
        <v>0</v>
      </c>
      <c r="X24" s="436">
        <f t="shared" si="4"/>
        <v>0</v>
      </c>
      <c r="Y24" s="436">
        <f t="shared" si="4"/>
        <v>0</v>
      </c>
      <c r="Z24" s="436">
        <f t="shared" si="4"/>
        <v>0</v>
      </c>
      <c r="AA24" s="436">
        <f t="shared" si="4"/>
        <v>0</v>
      </c>
      <c r="AB24" s="436">
        <f t="shared" si="4"/>
        <v>0</v>
      </c>
      <c r="AC24" s="436">
        <f t="shared" si="4"/>
        <v>-1.0143596935692317E-2</v>
      </c>
    </row>
    <row r="25" spans="1:29">
      <c r="A25" s="434" t="s">
        <v>189</v>
      </c>
      <c r="B25" s="330">
        <f>$B$23-B24</f>
        <v>0</v>
      </c>
      <c r="C25" s="330">
        <f t="shared" ref="C25:I25" si="5">$B$23-C24</f>
        <v>22.632688381185687</v>
      </c>
      <c r="D25" s="330">
        <f t="shared" si="5"/>
        <v>36.330989242394082</v>
      </c>
      <c r="E25" s="330">
        <f t="shared" si="5"/>
        <v>38.915127038023002</v>
      </c>
      <c r="F25" s="330">
        <f t="shared" si="5"/>
        <v>45.880681921595851</v>
      </c>
      <c r="G25" s="330">
        <f t="shared" si="5"/>
        <v>65.929774200211455</v>
      </c>
      <c r="H25" s="330">
        <f t="shared" si="5"/>
        <v>77.393035393369473</v>
      </c>
      <c r="I25" s="330">
        <f t="shared" si="5"/>
        <v>83.176186012879384</v>
      </c>
      <c r="K25" s="434" t="s">
        <v>189</v>
      </c>
      <c r="L25" s="330">
        <f t="shared" ref="L25:S25" si="6">B15-B25</f>
        <v>0</v>
      </c>
      <c r="M25" s="330">
        <f t="shared" si="6"/>
        <v>0</v>
      </c>
      <c r="N25" s="330">
        <f t="shared" si="6"/>
        <v>0</v>
      </c>
      <c r="O25" s="330">
        <f t="shared" si="6"/>
        <v>0</v>
      </c>
      <c r="P25" s="330">
        <f t="shared" si="6"/>
        <v>0</v>
      </c>
      <c r="Q25" s="330">
        <f t="shared" si="6"/>
        <v>0</v>
      </c>
      <c r="R25" s="330">
        <f t="shared" si="6"/>
        <v>0</v>
      </c>
      <c r="S25" s="330">
        <f t="shared" si="6"/>
        <v>3.390231655395155</v>
      </c>
      <c r="T25" s="1"/>
      <c r="U25" s="434" t="s">
        <v>189</v>
      </c>
      <c r="V25" s="436" t="e">
        <f t="shared" si="4"/>
        <v>#DIV/0!</v>
      </c>
      <c r="W25" s="436">
        <f t="shared" si="4"/>
        <v>0</v>
      </c>
      <c r="X25" s="436">
        <f t="shared" si="4"/>
        <v>0</v>
      </c>
      <c r="Y25" s="436">
        <f t="shared" si="4"/>
        <v>0</v>
      </c>
      <c r="Z25" s="436">
        <f t="shared" si="4"/>
        <v>0</v>
      </c>
      <c r="AA25" s="436">
        <f t="shared" si="4"/>
        <v>0</v>
      </c>
      <c r="AB25" s="436">
        <f t="shared" si="4"/>
        <v>0</v>
      </c>
      <c r="AC25" s="436">
        <f t="shared" si="4"/>
        <v>4.0759643089071144E-2</v>
      </c>
    </row>
    <row r="26" spans="1:29">
      <c r="A26" s="434" t="s">
        <v>190</v>
      </c>
      <c r="B26" s="477">
        <f>+B25/$B$12</f>
        <v>0</v>
      </c>
      <c r="C26" s="477">
        <f t="shared" ref="C26:I26" si="7">+C25/$B$12</f>
        <v>5.4223019600349039E-2</v>
      </c>
      <c r="D26" s="477">
        <f t="shared" si="7"/>
        <v>8.7041181701950368E-2</v>
      </c>
      <c r="E26" s="477">
        <f t="shared" si="7"/>
        <v>9.323221619075947E-2</v>
      </c>
      <c r="F26" s="477">
        <f t="shared" si="7"/>
        <v>0.10992017710013381</v>
      </c>
      <c r="G26" s="477">
        <f t="shared" si="7"/>
        <v>0.15795345999092347</v>
      </c>
      <c r="H26" s="477">
        <f t="shared" si="7"/>
        <v>0.1854169511101329</v>
      </c>
      <c r="I26" s="477">
        <f t="shared" si="7"/>
        <v>0.19927212748653422</v>
      </c>
      <c r="T26" s="1"/>
    </row>
    <row r="27" spans="1:29" s="1" customFormat="1" ht="15">
      <c r="A27" s="3" t="s">
        <v>192</v>
      </c>
      <c r="D27" s="3"/>
      <c r="F27" s="425"/>
      <c r="K27" s="3" t="s">
        <v>107</v>
      </c>
      <c r="N27" s="3"/>
      <c r="P27" s="425"/>
      <c r="U27" s="3" t="s">
        <v>108</v>
      </c>
      <c r="X27" s="3"/>
      <c r="Z27" s="425"/>
    </row>
    <row r="28" spans="1:29" s="1" customFormat="1">
      <c r="D28" s="3"/>
      <c r="N28" s="3"/>
      <c r="X28" s="3"/>
    </row>
    <row r="29" spans="1:29" s="1" customFormat="1" ht="37.5" customHeight="1">
      <c r="A29" s="3"/>
      <c r="B29" s="437" t="s">
        <v>106</v>
      </c>
      <c r="H29" s="3"/>
      <c r="K29" s="3"/>
      <c r="L29" s="437" t="s">
        <v>106</v>
      </c>
      <c r="R29" s="3"/>
      <c r="U29" s="3"/>
      <c r="V29" s="437" t="s">
        <v>106</v>
      </c>
      <c r="AB29" s="3"/>
    </row>
    <row r="30" spans="1:29" s="1" customFormat="1" ht="32.75" customHeight="1">
      <c r="A30" s="434" t="s">
        <v>189</v>
      </c>
      <c r="B30" s="463">
        <f>SUM(B12-I14)/B12</f>
        <v>8.6727359846669835E-2</v>
      </c>
      <c r="H30" s="3"/>
      <c r="K30" s="434" t="s">
        <v>189</v>
      </c>
      <c r="L30" s="330">
        <f>I15-B12*B30</f>
        <v>50.366417668274551</v>
      </c>
      <c r="R30" s="3"/>
      <c r="U30" s="434" t="s">
        <v>189</v>
      </c>
      <c r="V30" s="436">
        <f>+(I16-B30)</f>
        <v>0.12066702843381542</v>
      </c>
      <c r="AB30" s="3"/>
    </row>
    <row r="33" spans="1:29" s="1" customFormat="1" ht="15">
      <c r="A33" s="3" t="s">
        <v>193</v>
      </c>
      <c r="D33" s="3"/>
      <c r="F33" s="425"/>
      <c r="O33" s="3"/>
    </row>
    <row r="34" spans="1:29" s="1" customFormat="1">
      <c r="D34" s="3"/>
      <c r="O34" s="3"/>
    </row>
    <row r="35" spans="1:29" s="1" customFormat="1" ht="12.75" customHeight="1">
      <c r="A35" s="11"/>
      <c r="B35" s="553" t="s">
        <v>2</v>
      </c>
      <c r="C35" s="554"/>
      <c r="D35" s="554"/>
      <c r="E35" s="554"/>
      <c r="F35" s="554"/>
      <c r="G35" s="554"/>
      <c r="H35" s="555"/>
      <c r="I35" s="559" t="s">
        <v>3</v>
      </c>
      <c r="O35" s="3"/>
    </row>
    <row r="36" spans="1:29" s="1" customFormat="1">
      <c r="A36" s="12"/>
      <c r="B36" s="556"/>
      <c r="C36" s="557"/>
      <c r="D36" s="557"/>
      <c r="E36" s="557"/>
      <c r="F36" s="557"/>
      <c r="G36" s="557"/>
      <c r="H36" s="558"/>
      <c r="I36" s="560"/>
      <c r="O36" s="3"/>
    </row>
    <row r="37" spans="1:29" s="1" customFormat="1">
      <c r="A37" s="13"/>
      <c r="B37" s="291">
        <v>2014</v>
      </c>
      <c r="C37" s="428">
        <v>2015</v>
      </c>
      <c r="D37" s="428">
        <v>2016</v>
      </c>
      <c r="E37" s="428">
        <v>2017</v>
      </c>
      <c r="F37" s="428">
        <v>2018</v>
      </c>
      <c r="G37" s="428">
        <v>2019</v>
      </c>
      <c r="H37" s="428">
        <v>2020</v>
      </c>
      <c r="I37" s="428">
        <v>2021</v>
      </c>
      <c r="O37" s="3"/>
    </row>
    <row r="38" spans="1:29" s="1" customFormat="1">
      <c r="A38" s="434" t="s">
        <v>194</v>
      </c>
      <c r="B38" s="330">
        <f>+B49</f>
        <v>398</v>
      </c>
      <c r="C38" s="473"/>
      <c r="D38" s="473"/>
      <c r="E38" s="473"/>
      <c r="F38" s="473"/>
      <c r="G38" s="473"/>
      <c r="H38" s="473"/>
      <c r="I38" s="474"/>
      <c r="O38" s="3"/>
    </row>
    <row r="39" spans="1:29" s="1" customFormat="1">
      <c r="A39" s="434" t="s">
        <v>195</v>
      </c>
      <c r="B39" s="330">
        <f>B50</f>
        <v>398</v>
      </c>
      <c r="C39" s="330">
        <f t="shared" ref="C39:G39" si="8">C50</f>
        <v>376.02950295962228</v>
      </c>
      <c r="D39" s="330">
        <f t="shared" si="8"/>
        <v>362.96317623081893</v>
      </c>
      <c r="E39" s="330">
        <f t="shared" si="8"/>
        <v>357.93139848471799</v>
      </c>
      <c r="F39" s="330">
        <f t="shared" si="8"/>
        <v>350.41237561479409</v>
      </c>
      <c r="G39" s="330">
        <f t="shared" si="8"/>
        <v>332.08368831350356</v>
      </c>
      <c r="H39" s="330">
        <f>H50</f>
        <v>320.26816860456154</v>
      </c>
      <c r="I39" s="330">
        <v>311.96678330575941</v>
      </c>
      <c r="O39" s="3"/>
    </row>
    <row r="40" spans="1:29" s="1" customFormat="1">
      <c r="A40" s="434" t="s">
        <v>196</v>
      </c>
      <c r="B40" s="330">
        <v>415</v>
      </c>
      <c r="C40" s="330">
        <v>403.2</v>
      </c>
      <c r="D40" s="330">
        <v>396.2</v>
      </c>
      <c r="E40" s="330">
        <v>388.2</v>
      </c>
      <c r="F40" s="330">
        <v>380.2</v>
      </c>
      <c r="G40" s="330">
        <v>372.2</v>
      </c>
      <c r="H40" s="330">
        <v>365.2</v>
      </c>
      <c r="I40" s="330">
        <v>357.2</v>
      </c>
      <c r="O40" s="3"/>
    </row>
    <row r="41" spans="1:29">
      <c r="A41" s="434" t="s">
        <v>197</v>
      </c>
      <c r="B41" s="330">
        <f>+$B$38-B39</f>
        <v>0</v>
      </c>
      <c r="C41" s="330">
        <f>+$B$38-C39</f>
        <v>21.970497040377722</v>
      </c>
      <c r="D41" s="330">
        <f t="shared" ref="D41:I41" si="9">+$B$38-D39</f>
        <v>35.036823769181069</v>
      </c>
      <c r="E41" s="330">
        <f t="shared" si="9"/>
        <v>40.068601515282012</v>
      </c>
      <c r="F41" s="330">
        <f t="shared" si="9"/>
        <v>47.587624385205913</v>
      </c>
      <c r="G41" s="330">
        <f t="shared" si="9"/>
        <v>65.916311686496442</v>
      </c>
      <c r="H41" s="330">
        <f t="shared" si="9"/>
        <v>77.731831395438462</v>
      </c>
      <c r="I41" s="330">
        <f t="shared" si="9"/>
        <v>86.033216694240593</v>
      </c>
    </row>
    <row r="42" spans="1:29">
      <c r="A42" s="434" t="s">
        <v>198</v>
      </c>
      <c r="B42" s="436">
        <f>+B41/$B$12</f>
        <v>0</v>
      </c>
      <c r="C42" s="436">
        <f>+C41/$B$38</f>
        <v>5.5202253870295787E-2</v>
      </c>
      <c r="D42" s="436">
        <f t="shared" ref="D42:I42" si="10">+D41/$B$38</f>
        <v>8.8032220525580573E-2</v>
      </c>
      <c r="E42" s="436">
        <f t="shared" si="10"/>
        <v>0.10067487817910054</v>
      </c>
      <c r="F42" s="436">
        <f t="shared" si="10"/>
        <v>0.11956689544021586</v>
      </c>
      <c r="G42" s="436">
        <f t="shared" si="10"/>
        <v>0.16561887358416191</v>
      </c>
      <c r="H42" s="436">
        <f t="shared" si="10"/>
        <v>0.19530610903376497</v>
      </c>
      <c r="I42" s="436">
        <f t="shared" si="10"/>
        <v>0.21616386104080551</v>
      </c>
    </row>
    <row r="44" spans="1:29" s="1" customFormat="1" ht="15">
      <c r="A44" s="3" t="s">
        <v>199</v>
      </c>
      <c r="D44" s="3"/>
      <c r="F44" s="425"/>
      <c r="K44" s="3" t="s">
        <v>47</v>
      </c>
      <c r="N44" s="3"/>
      <c r="P44" s="425"/>
      <c r="U44" s="3" t="s">
        <v>48</v>
      </c>
      <c r="X44" s="3"/>
      <c r="Z44" s="425"/>
    </row>
    <row r="45" spans="1:29" s="1" customFormat="1">
      <c r="D45" s="3"/>
      <c r="N45" s="3"/>
      <c r="X45" s="3"/>
    </row>
    <row r="46" spans="1:29" s="1" customFormat="1" ht="12.75" customHeight="1">
      <c r="A46" s="11"/>
      <c r="B46" s="553" t="s">
        <v>2</v>
      </c>
      <c r="C46" s="554"/>
      <c r="D46" s="554"/>
      <c r="E46" s="554"/>
      <c r="F46" s="554"/>
      <c r="G46" s="554"/>
      <c r="H46" s="554"/>
      <c r="I46" s="575" t="s">
        <v>118</v>
      </c>
      <c r="K46" s="11"/>
      <c r="L46" s="553" t="s">
        <v>2</v>
      </c>
      <c r="M46" s="554"/>
      <c r="N46" s="554"/>
      <c r="O46" s="554"/>
      <c r="P46" s="554"/>
      <c r="Q46" s="554"/>
      <c r="R46" s="555"/>
      <c r="S46" s="559" t="s">
        <v>3</v>
      </c>
      <c r="U46" s="11"/>
      <c r="V46" s="553" t="s">
        <v>2</v>
      </c>
      <c r="W46" s="554"/>
      <c r="X46" s="554"/>
      <c r="Y46" s="554"/>
      <c r="Z46" s="554"/>
      <c r="AA46" s="554"/>
      <c r="AB46" s="555"/>
      <c r="AC46" s="559" t="s">
        <v>3</v>
      </c>
    </row>
    <row r="47" spans="1:29" s="1" customFormat="1">
      <c r="A47" s="12"/>
      <c r="B47" s="556"/>
      <c r="C47" s="557"/>
      <c r="D47" s="557"/>
      <c r="E47" s="557"/>
      <c r="F47" s="557"/>
      <c r="G47" s="557"/>
      <c r="H47" s="557"/>
      <c r="I47" s="575"/>
      <c r="K47" s="12"/>
      <c r="L47" s="556"/>
      <c r="M47" s="557"/>
      <c r="N47" s="557"/>
      <c r="O47" s="557"/>
      <c r="P47" s="557"/>
      <c r="Q47" s="557"/>
      <c r="R47" s="558"/>
      <c r="S47" s="560"/>
      <c r="U47" s="12"/>
      <c r="V47" s="556"/>
      <c r="W47" s="557"/>
      <c r="X47" s="557"/>
      <c r="Y47" s="557"/>
      <c r="Z47" s="557"/>
      <c r="AA47" s="557"/>
      <c r="AB47" s="558"/>
      <c r="AC47" s="560"/>
    </row>
    <row r="48" spans="1:29" s="1" customFormat="1">
      <c r="A48" s="13"/>
      <c r="B48" s="291">
        <v>2014</v>
      </c>
      <c r="C48" s="345">
        <v>2015</v>
      </c>
      <c r="D48" s="345">
        <v>2016</v>
      </c>
      <c r="E48" s="346">
        <v>2017</v>
      </c>
      <c r="F48" s="345">
        <v>2018</v>
      </c>
      <c r="G48" s="346">
        <v>2019</v>
      </c>
      <c r="H48" s="345">
        <v>2020</v>
      </c>
      <c r="I48" s="347">
        <v>2021</v>
      </c>
      <c r="K48" s="13"/>
      <c r="L48" s="291">
        <v>2014</v>
      </c>
      <c r="M48" s="345">
        <v>2015</v>
      </c>
      <c r="N48" s="345">
        <v>2016</v>
      </c>
      <c r="O48" s="346">
        <v>2017</v>
      </c>
      <c r="P48" s="345">
        <v>2018</v>
      </c>
      <c r="Q48" s="346">
        <v>2019</v>
      </c>
      <c r="R48" s="345">
        <v>2020</v>
      </c>
      <c r="S48" s="347">
        <v>2021</v>
      </c>
      <c r="U48" s="13"/>
      <c r="V48" s="291">
        <v>2014</v>
      </c>
      <c r="W48" s="345">
        <v>2015</v>
      </c>
      <c r="X48" s="345">
        <v>2016</v>
      </c>
      <c r="Y48" s="346">
        <v>2017</v>
      </c>
      <c r="Z48" s="345">
        <v>2018</v>
      </c>
      <c r="AA48" s="346">
        <v>2019</v>
      </c>
      <c r="AB48" s="345">
        <v>2020</v>
      </c>
      <c r="AC48" s="347">
        <v>2021</v>
      </c>
    </row>
    <row r="49" spans="1:29" s="1" customFormat="1">
      <c r="A49" s="434" t="s">
        <v>194</v>
      </c>
      <c r="B49" s="478">
        <v>398</v>
      </c>
      <c r="C49" s="479"/>
      <c r="D49" s="479"/>
      <c r="E49" s="479"/>
      <c r="F49" s="479"/>
      <c r="G49" s="479"/>
      <c r="H49" s="479"/>
      <c r="I49" s="480"/>
      <c r="K49" s="434"/>
      <c r="L49" s="476"/>
      <c r="M49" s="476"/>
      <c r="N49" s="476"/>
      <c r="O49" s="476"/>
      <c r="P49" s="476"/>
      <c r="Q49" s="476"/>
      <c r="R49" s="476"/>
      <c r="S49" s="476"/>
      <c r="U49" s="434"/>
      <c r="V49" s="476"/>
      <c r="W49" s="476"/>
      <c r="X49" s="476"/>
      <c r="Y49" s="476"/>
      <c r="Z49" s="476"/>
      <c r="AA49" s="476"/>
      <c r="AB49" s="476"/>
      <c r="AC49" s="476"/>
    </row>
    <row r="50" spans="1:29" s="1" customFormat="1">
      <c r="A50" s="434" t="s">
        <v>195</v>
      </c>
      <c r="B50" s="481">
        <v>398</v>
      </c>
      <c r="C50" s="481">
        <v>376.02950295962228</v>
      </c>
      <c r="D50" s="481">
        <v>362.96317623081893</v>
      </c>
      <c r="E50" s="481">
        <v>357.93139848471799</v>
      </c>
      <c r="F50" s="481">
        <v>350.41237561479409</v>
      </c>
      <c r="G50" s="481">
        <v>332.08368831350356</v>
      </c>
      <c r="H50" s="481">
        <v>320.26816860456154</v>
      </c>
      <c r="I50" s="481">
        <v>313.43560723505158</v>
      </c>
      <c r="K50" s="434" t="s">
        <v>195</v>
      </c>
      <c r="L50" s="330">
        <f t="shared" ref="L50:S50" si="11">B39-B50</f>
        <v>0</v>
      </c>
      <c r="M50" s="330">
        <f t="shared" si="11"/>
        <v>0</v>
      </c>
      <c r="N50" s="330">
        <f t="shared" si="11"/>
        <v>0</v>
      </c>
      <c r="O50" s="330">
        <f t="shared" si="11"/>
        <v>0</v>
      </c>
      <c r="P50" s="330">
        <f t="shared" si="11"/>
        <v>0</v>
      </c>
      <c r="Q50" s="330">
        <f t="shared" si="11"/>
        <v>0</v>
      </c>
      <c r="R50" s="330">
        <f t="shared" si="11"/>
        <v>0</v>
      </c>
      <c r="S50" s="330">
        <f t="shared" si="11"/>
        <v>-1.4688239292921708</v>
      </c>
      <c r="U50" s="434" t="s">
        <v>195</v>
      </c>
      <c r="V50" s="436">
        <f t="shared" ref="V50:AC51" si="12">L50/B50</f>
        <v>0</v>
      </c>
      <c r="W50" s="436">
        <f t="shared" si="12"/>
        <v>0</v>
      </c>
      <c r="X50" s="436">
        <f t="shared" si="12"/>
        <v>0</v>
      </c>
      <c r="Y50" s="436">
        <f t="shared" si="12"/>
        <v>0</v>
      </c>
      <c r="Z50" s="436">
        <f t="shared" si="12"/>
        <v>0</v>
      </c>
      <c r="AA50" s="436">
        <f t="shared" si="12"/>
        <v>0</v>
      </c>
      <c r="AB50" s="436">
        <f t="shared" si="12"/>
        <v>0</v>
      </c>
      <c r="AC50" s="436">
        <f t="shared" si="12"/>
        <v>-4.6862063383585851E-3</v>
      </c>
    </row>
    <row r="51" spans="1:29">
      <c r="A51" s="434" t="s">
        <v>197</v>
      </c>
      <c r="B51" s="330">
        <f>$B$49-B50</f>
        <v>0</v>
      </c>
      <c r="C51" s="330">
        <f t="shared" ref="C51:I51" si="13">$B$49-C50</f>
        <v>21.970497040377722</v>
      </c>
      <c r="D51" s="330">
        <f t="shared" si="13"/>
        <v>35.036823769181069</v>
      </c>
      <c r="E51" s="330">
        <f t="shared" si="13"/>
        <v>40.068601515282012</v>
      </c>
      <c r="F51" s="330">
        <f t="shared" si="13"/>
        <v>47.587624385205913</v>
      </c>
      <c r="G51" s="330">
        <f t="shared" si="13"/>
        <v>65.916311686496442</v>
      </c>
      <c r="H51" s="330">
        <f t="shared" si="13"/>
        <v>77.731831395438462</v>
      </c>
      <c r="I51" s="330">
        <f t="shared" si="13"/>
        <v>84.564392764948423</v>
      </c>
      <c r="K51" s="434" t="s">
        <v>197</v>
      </c>
      <c r="L51" s="330">
        <f t="shared" ref="L51:S51" si="14">B41-B51</f>
        <v>0</v>
      </c>
      <c r="M51" s="330">
        <f t="shared" si="14"/>
        <v>0</v>
      </c>
      <c r="N51" s="330">
        <f t="shared" si="14"/>
        <v>0</v>
      </c>
      <c r="O51" s="330">
        <f t="shared" si="14"/>
        <v>0</v>
      </c>
      <c r="P51" s="330">
        <f t="shared" si="14"/>
        <v>0</v>
      </c>
      <c r="Q51" s="330">
        <f t="shared" si="14"/>
        <v>0</v>
      </c>
      <c r="R51" s="330">
        <f t="shared" si="14"/>
        <v>0</v>
      </c>
      <c r="S51" s="330">
        <f t="shared" si="14"/>
        <v>1.4688239292921708</v>
      </c>
      <c r="U51" s="434" t="s">
        <v>197</v>
      </c>
      <c r="V51" s="436" t="e">
        <f t="shared" si="12"/>
        <v>#DIV/0!</v>
      </c>
      <c r="W51" s="436">
        <f t="shared" si="12"/>
        <v>0</v>
      </c>
      <c r="X51" s="436">
        <f t="shared" si="12"/>
        <v>0</v>
      </c>
      <c r="Y51" s="436">
        <f t="shared" si="12"/>
        <v>0</v>
      </c>
      <c r="Z51" s="436">
        <f t="shared" si="12"/>
        <v>0</v>
      </c>
      <c r="AA51" s="436">
        <f t="shared" si="12"/>
        <v>0</v>
      </c>
      <c r="AB51" s="436">
        <f t="shared" si="12"/>
        <v>0</v>
      </c>
      <c r="AC51" s="436">
        <f t="shared" si="12"/>
        <v>1.7369295530505979E-2</v>
      </c>
    </row>
    <row r="52" spans="1:29">
      <c r="A52" s="434" t="s">
        <v>198</v>
      </c>
      <c r="B52" s="477">
        <f>+B51/$B$12</f>
        <v>0</v>
      </c>
      <c r="C52" s="477">
        <f>+C51/$B$38</f>
        <v>5.5202253870295787E-2</v>
      </c>
      <c r="D52" s="477">
        <f t="shared" ref="D52:I52" si="15">+D51/$B$38</f>
        <v>8.8032220525580573E-2</v>
      </c>
      <c r="E52" s="477">
        <f t="shared" si="15"/>
        <v>0.10067487817910054</v>
      </c>
      <c r="F52" s="477">
        <f t="shared" si="15"/>
        <v>0.11956689544021586</v>
      </c>
      <c r="G52" s="477">
        <f t="shared" si="15"/>
        <v>0.16561887358416191</v>
      </c>
      <c r="H52" s="477">
        <f t="shared" si="15"/>
        <v>0.19530610903376497</v>
      </c>
      <c r="I52" s="477">
        <f t="shared" si="15"/>
        <v>0.21247334865564929</v>
      </c>
    </row>
    <row r="53" spans="1:29" s="1" customFormat="1" ht="15">
      <c r="A53" s="3" t="s">
        <v>200</v>
      </c>
      <c r="D53" s="3"/>
      <c r="F53" s="425"/>
      <c r="K53" s="3" t="s">
        <v>107</v>
      </c>
      <c r="N53" s="3"/>
      <c r="P53" s="425"/>
      <c r="U53" s="3" t="s">
        <v>108</v>
      </c>
      <c r="X53" s="3"/>
      <c r="Z53" s="425"/>
    </row>
    <row r="54" spans="1:29" s="1" customFormat="1">
      <c r="D54" s="3"/>
      <c r="N54" s="3"/>
      <c r="X54" s="3"/>
    </row>
    <row r="55" spans="1:29" s="1" customFormat="1" ht="28">
      <c r="A55" s="3"/>
      <c r="B55" s="437" t="s">
        <v>106</v>
      </c>
      <c r="H55" s="3"/>
      <c r="K55" s="3"/>
      <c r="L55" s="437" t="s">
        <v>106</v>
      </c>
      <c r="R55" s="3"/>
      <c r="U55" s="3"/>
      <c r="V55" s="437" t="s">
        <v>106</v>
      </c>
      <c r="AB55" s="3"/>
    </row>
    <row r="56" spans="1:29" s="1" customFormat="1">
      <c r="A56" s="434" t="s">
        <v>197</v>
      </c>
      <c r="B56" s="463">
        <f>SUM(B38-I40) / B38</f>
        <v>0.10251256281407038</v>
      </c>
      <c r="D56" s="482"/>
      <c r="H56" s="3"/>
      <c r="K56" s="434" t="s">
        <v>197</v>
      </c>
      <c r="L56" s="330">
        <f>I41-B38*B56</f>
        <v>45.233216694240582</v>
      </c>
      <c r="R56" s="3"/>
      <c r="U56" s="434" t="s">
        <v>197</v>
      </c>
      <c r="V56" s="436">
        <f>+(I42-B56)</f>
        <v>0.11365129822673513</v>
      </c>
      <c r="AB56" s="3"/>
    </row>
    <row r="57" spans="1:29" ht="15">
      <c r="B57" s="483"/>
    </row>
    <row r="67" spans="7:7" ht="15">
      <c r="G67" s="484"/>
    </row>
    <row r="68" spans="7:7" ht="15">
      <c r="G68" s="484"/>
    </row>
    <row r="69" spans="7:7" ht="15">
      <c r="G69" s="484"/>
    </row>
    <row r="70" spans="7:7" ht="15">
      <c r="G70" s="484"/>
    </row>
    <row r="71" spans="7:7" ht="15">
      <c r="G71" s="484"/>
    </row>
    <row r="72" spans="7:7" ht="15">
      <c r="G72" s="484"/>
    </row>
    <row r="73" spans="7:7" ht="15">
      <c r="G73" s="484"/>
    </row>
    <row r="74" spans="7:7" ht="15">
      <c r="G74" s="484"/>
    </row>
    <row r="75" spans="7:7" ht="15">
      <c r="G75" s="484"/>
    </row>
  </sheetData>
  <mergeCells count="16">
    <mergeCell ref="B9:H10"/>
    <mergeCell ref="I9:I10"/>
    <mergeCell ref="B20:H21"/>
    <mergeCell ref="I20:I21"/>
    <mergeCell ref="L20:R21"/>
    <mergeCell ref="V20:AB21"/>
    <mergeCell ref="AC20:AC21"/>
    <mergeCell ref="B35:H36"/>
    <mergeCell ref="I35:I36"/>
    <mergeCell ref="B46:H47"/>
    <mergeCell ref="I46:I47"/>
    <mergeCell ref="L46:R47"/>
    <mergeCell ref="S46:S47"/>
    <mergeCell ref="V46:AB47"/>
    <mergeCell ref="AC46:AC47"/>
    <mergeCell ref="S20:S21"/>
  </mergeCells>
  <pageMargins left="0.70866141732283472" right="0.70866141732283472" top="0.74803149606299213" bottom="0.74803149606299213" header="0.31496062992125984" footer="0.31496062992125984"/>
  <pageSetup paperSize="8" scale="49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E574-6FD4-46C2-93FF-020E5CB0ADF4}">
  <sheetPr>
    <pageSetUpPr autoPageBreaks="0" fitToPage="1"/>
  </sheetPr>
  <dimension ref="A1:E39"/>
  <sheetViews>
    <sheetView zoomScaleNormal="100" zoomScaleSheetLayoutView="100" workbookViewId="0">
      <selection activeCell="F13" sqref="F13"/>
    </sheetView>
  </sheetViews>
  <sheetFormatPr baseColWidth="10" defaultColWidth="8.83203125" defaultRowHeight="14"/>
  <cols>
    <col min="1" max="1" width="53.6640625" style="487" customWidth="1"/>
    <col min="2" max="3" width="24.5" style="487" customWidth="1"/>
    <col min="4" max="4" width="13" style="536" customWidth="1"/>
    <col min="5" max="16384" width="8.83203125" style="487"/>
  </cols>
  <sheetData>
    <row r="1" spans="1:5" ht="25">
      <c r="A1" s="8" t="s">
        <v>256</v>
      </c>
      <c r="B1" s="485"/>
      <c r="C1" s="485"/>
      <c r="D1" s="486"/>
    </row>
    <row r="2" spans="1:5" ht="25">
      <c r="A2" s="8" t="s">
        <v>257</v>
      </c>
      <c r="B2" s="485"/>
      <c r="C2" s="485"/>
      <c r="D2" s="486"/>
    </row>
    <row r="3" spans="1:5" ht="25">
      <c r="A3" s="8" t="s">
        <v>258</v>
      </c>
      <c r="B3" s="485"/>
      <c r="C3" s="485"/>
      <c r="D3" s="486"/>
    </row>
    <row r="4" spans="1:5" ht="26" thickBot="1">
      <c r="A4" s="488" t="s">
        <v>201</v>
      </c>
      <c r="B4" s="489"/>
      <c r="C4" s="489"/>
      <c r="D4" s="490"/>
    </row>
    <row r="5" spans="1:5" ht="30">
      <c r="A5" s="582" t="s">
        <v>202</v>
      </c>
      <c r="B5" s="583"/>
      <c r="C5" s="491"/>
      <c r="D5" s="492" t="s">
        <v>203</v>
      </c>
    </row>
    <row r="6" spans="1:5" ht="33.75" customHeight="1">
      <c r="A6" s="493" t="s">
        <v>204</v>
      </c>
      <c r="B6" s="494" t="s">
        <v>205</v>
      </c>
      <c r="C6" s="494" t="s">
        <v>206</v>
      </c>
      <c r="D6" s="495">
        <v>2556415</v>
      </c>
    </row>
    <row r="7" spans="1:5" ht="33.75" customHeight="1" thickBot="1">
      <c r="A7" s="496" t="s">
        <v>207</v>
      </c>
      <c r="B7" s="497" t="s">
        <v>85</v>
      </c>
      <c r="C7" s="497" t="s">
        <v>206</v>
      </c>
      <c r="D7" s="498">
        <v>35203.403400000119</v>
      </c>
      <c r="E7" s="499"/>
    </row>
    <row r="8" spans="1:5" ht="24" customHeight="1">
      <c r="A8" s="582" t="s">
        <v>208</v>
      </c>
      <c r="B8" s="583"/>
      <c r="C8" s="500"/>
      <c r="D8" s="501"/>
      <c r="E8" s="499"/>
    </row>
    <row r="9" spans="1:5" ht="33.75" customHeight="1" thickBot="1">
      <c r="A9" s="496" t="s">
        <v>209</v>
      </c>
      <c r="B9" s="497" t="s">
        <v>210</v>
      </c>
      <c r="C9" s="497" t="s">
        <v>206</v>
      </c>
      <c r="D9" s="502">
        <v>0.99999389475683065</v>
      </c>
      <c r="E9" s="499"/>
    </row>
    <row r="10" spans="1:5" ht="33.75" customHeight="1">
      <c r="A10" s="584" t="s">
        <v>211</v>
      </c>
      <c r="B10" s="494" t="s">
        <v>212</v>
      </c>
      <c r="C10" s="494" t="s">
        <v>206</v>
      </c>
      <c r="D10" s="503">
        <v>7687</v>
      </c>
      <c r="E10" s="499"/>
    </row>
    <row r="11" spans="1:5" ht="33.75" customHeight="1">
      <c r="A11" s="585"/>
      <c r="B11" s="494" t="s">
        <v>213</v>
      </c>
      <c r="C11" s="494" t="s">
        <v>206</v>
      </c>
      <c r="D11" s="537">
        <f>+D10/D6</f>
        <v>3.0069452729701556E-3</v>
      </c>
      <c r="E11" s="499"/>
    </row>
    <row r="12" spans="1:5" ht="33.75" customHeight="1">
      <c r="A12" s="586"/>
      <c r="B12" s="494" t="s">
        <v>214</v>
      </c>
      <c r="C12" s="494" t="s">
        <v>206</v>
      </c>
      <c r="D12" s="504">
        <v>420.33162612208042</v>
      </c>
      <c r="E12" s="499"/>
    </row>
    <row r="13" spans="1:5" ht="33.75" customHeight="1">
      <c r="A13" s="493" t="s">
        <v>215</v>
      </c>
      <c r="B13" s="494" t="s">
        <v>216</v>
      </c>
      <c r="C13" s="494" t="s">
        <v>206</v>
      </c>
      <c r="D13" s="504" t="s">
        <v>260</v>
      </c>
    </row>
    <row r="14" spans="1:5" ht="16" customHeight="1" thickBot="1">
      <c r="A14" s="505"/>
      <c r="B14" s="506"/>
      <c r="C14" s="506"/>
      <c r="D14" s="507"/>
    </row>
    <row r="15" spans="1:5" ht="23.25" customHeight="1">
      <c r="A15" s="587" t="s">
        <v>217</v>
      </c>
      <c r="B15" s="588"/>
      <c r="C15" s="508"/>
      <c r="D15" s="509"/>
    </row>
    <row r="16" spans="1:5" ht="16" customHeight="1">
      <c r="A16" s="493" t="s">
        <v>218</v>
      </c>
      <c r="B16" s="494" t="s">
        <v>219</v>
      </c>
      <c r="C16" s="494" t="s">
        <v>220</v>
      </c>
      <c r="D16" s="510">
        <v>9.5602310231023111</v>
      </c>
    </row>
    <row r="17" spans="1:4" ht="16" customHeight="1">
      <c r="A17" s="493" t="s">
        <v>221</v>
      </c>
      <c r="B17" s="494" t="s">
        <v>219</v>
      </c>
      <c r="C17" s="494" t="s">
        <v>222</v>
      </c>
      <c r="D17" s="510">
        <v>9.0279085406859441</v>
      </c>
    </row>
    <row r="18" spans="1:4" ht="16" customHeight="1">
      <c r="A18" s="493" t="s">
        <v>223</v>
      </c>
      <c r="B18" s="494" t="s">
        <v>219</v>
      </c>
      <c r="C18" s="494" t="s">
        <v>224</v>
      </c>
      <c r="D18" s="510">
        <v>8.9338235294117645</v>
      </c>
    </row>
    <row r="19" spans="1:4" ht="31" thickBot="1">
      <c r="A19" s="511" t="s">
        <v>225</v>
      </c>
      <c r="B19" s="512" t="s">
        <v>226</v>
      </c>
      <c r="C19" s="512" t="s">
        <v>227</v>
      </c>
      <c r="D19" s="513">
        <v>1.7898832684824906</v>
      </c>
    </row>
    <row r="20" spans="1:4" ht="23.25" customHeight="1">
      <c r="A20" s="514" t="s">
        <v>7</v>
      </c>
      <c r="B20" s="515"/>
      <c r="C20" s="515"/>
      <c r="D20" s="516"/>
    </row>
    <row r="21" spans="1:4" ht="16">
      <c r="A21" s="517" t="s">
        <v>228</v>
      </c>
      <c r="B21" s="518" t="s">
        <v>229</v>
      </c>
      <c r="C21" s="494" t="s">
        <v>230</v>
      </c>
      <c r="D21" s="519">
        <v>0.99728629579375849</v>
      </c>
    </row>
    <row r="22" spans="1:4" ht="21.75" customHeight="1" thickBot="1">
      <c r="A22" s="517" t="s">
        <v>231</v>
      </c>
      <c r="B22" s="520" t="s">
        <v>229</v>
      </c>
      <c r="C22" s="494" t="s">
        <v>230</v>
      </c>
      <c r="D22" s="521">
        <v>0.95040577096483314</v>
      </c>
    </row>
    <row r="23" spans="1:4" ht="24" customHeight="1">
      <c r="A23" s="514" t="s">
        <v>232</v>
      </c>
      <c r="B23" s="515"/>
      <c r="C23" s="515"/>
      <c r="D23" s="516"/>
    </row>
    <row r="24" spans="1:4" ht="16" customHeight="1">
      <c r="A24" s="517" t="s">
        <v>233</v>
      </c>
      <c r="B24" s="494" t="s">
        <v>205</v>
      </c>
      <c r="C24" s="494" t="s">
        <v>230</v>
      </c>
      <c r="D24" s="522">
        <f>'2.3 Workload summary'!J24</f>
        <v>1192</v>
      </c>
    </row>
    <row r="25" spans="1:4" ht="29.25" customHeight="1" thickBot="1">
      <c r="A25" s="523" t="s">
        <v>234</v>
      </c>
      <c r="B25" s="497" t="s">
        <v>235</v>
      </c>
      <c r="C25" s="497" t="s">
        <v>206</v>
      </c>
      <c r="D25" s="524">
        <f>SUM('2.3 Workload summary'!C24:J24)/SUM('2.3 Workload summary'!C82:J82)-1</f>
        <v>-5.7585385226370134E-2</v>
      </c>
    </row>
    <row r="26" spans="1:4" ht="24" customHeight="1">
      <c r="A26" s="587" t="s">
        <v>236</v>
      </c>
      <c r="B26" s="588"/>
      <c r="C26" s="588"/>
      <c r="D26" s="588"/>
    </row>
    <row r="27" spans="1:4" ht="16" customHeight="1">
      <c r="A27" s="493" t="s">
        <v>237</v>
      </c>
      <c r="B27" s="494" t="s">
        <v>238</v>
      </c>
      <c r="C27" s="494" t="s">
        <v>239</v>
      </c>
      <c r="D27" s="521">
        <v>0.99174379119781608</v>
      </c>
    </row>
    <row r="28" spans="1:4" ht="16" customHeight="1">
      <c r="A28" s="493" t="s">
        <v>240</v>
      </c>
      <c r="B28" s="494" t="s">
        <v>238</v>
      </c>
      <c r="C28" s="494" t="s">
        <v>239</v>
      </c>
      <c r="D28" s="521">
        <v>0.99829811962973725</v>
      </c>
    </row>
    <row r="29" spans="1:4" ht="16" customHeight="1">
      <c r="A29" s="493" t="s">
        <v>241</v>
      </c>
      <c r="B29" s="494" t="s">
        <v>235</v>
      </c>
      <c r="C29" s="494" t="s">
        <v>230</v>
      </c>
      <c r="D29" s="521">
        <f>1-'2.4 Safety'!I39/'2.4 Safety'!$B$38</f>
        <v>0.67575888429752062</v>
      </c>
    </row>
    <row r="30" spans="1:4" ht="16" customHeight="1" thickBot="1">
      <c r="A30" s="525" t="s">
        <v>242</v>
      </c>
      <c r="B30" s="512" t="s">
        <v>235</v>
      </c>
      <c r="C30" s="512" t="s">
        <v>230</v>
      </c>
      <c r="D30" s="526">
        <f>1-'2.4 Safety'!I13/('2.4 Safety'!$B$30/8)</f>
        <v>0.51470215847741752</v>
      </c>
    </row>
    <row r="31" spans="1:4" ht="28.5" customHeight="1">
      <c r="A31" s="582" t="s">
        <v>243</v>
      </c>
      <c r="B31" s="583"/>
      <c r="C31" s="491"/>
      <c r="D31" s="516"/>
    </row>
    <row r="32" spans="1:4" ht="16" customHeight="1">
      <c r="A32" s="493" t="s">
        <v>244</v>
      </c>
      <c r="B32" s="494" t="s">
        <v>245</v>
      </c>
      <c r="C32" s="494" t="s">
        <v>206</v>
      </c>
      <c r="D32" s="527">
        <f>'2.6 Environmental'!I13-'2.6 Environmental'!H13</f>
        <v>-9.173382274905066</v>
      </c>
    </row>
    <row r="33" spans="1:4" ht="16" customHeight="1">
      <c r="A33" s="493" t="s">
        <v>246</v>
      </c>
      <c r="B33" s="494" t="s">
        <v>247</v>
      </c>
      <c r="C33" s="494" t="s">
        <v>230</v>
      </c>
      <c r="D33" s="528">
        <f>'2.6 Environmental'!$V$30</f>
        <v>0.12066702843381542</v>
      </c>
    </row>
    <row r="34" spans="1:4" ht="16" customHeight="1" thickBot="1">
      <c r="A34" s="525" t="s">
        <v>248</v>
      </c>
      <c r="B34" s="512" t="s">
        <v>249</v>
      </c>
      <c r="C34" s="512" t="s">
        <v>206</v>
      </c>
      <c r="D34" s="529" t="s">
        <v>260</v>
      </c>
    </row>
    <row r="35" spans="1:4" ht="16.5" customHeight="1">
      <c r="A35" s="514" t="s">
        <v>250</v>
      </c>
      <c r="B35" s="515"/>
      <c r="C35" s="515"/>
      <c r="D35" s="530"/>
    </row>
    <row r="36" spans="1:4" ht="16.5" customHeight="1">
      <c r="A36" s="493" t="s">
        <v>251</v>
      </c>
      <c r="B36" s="518" t="s">
        <v>252</v>
      </c>
      <c r="C36" s="518" t="s">
        <v>253</v>
      </c>
      <c r="D36" s="527">
        <f>'2.2 Totex costs summary'!$I$37</f>
        <v>241.37649374454506</v>
      </c>
    </row>
    <row r="37" spans="1:4" ht="16.5" customHeight="1">
      <c r="A37" s="493" t="s">
        <v>254</v>
      </c>
      <c r="B37" s="518" t="s">
        <v>229</v>
      </c>
      <c r="C37" s="518" t="s">
        <v>206</v>
      </c>
      <c r="D37" s="528">
        <f>-'2.2 Totex costs summary'!AE137</f>
        <v>0.13689265232722936</v>
      </c>
    </row>
    <row r="38" spans="1:4" ht="16.5" customHeight="1" thickBot="1">
      <c r="A38" s="496" t="s">
        <v>255</v>
      </c>
      <c r="B38" s="531" t="s">
        <v>252</v>
      </c>
      <c r="C38" s="532" t="s">
        <v>206</v>
      </c>
      <c r="D38" s="533">
        <f>'2.2 Totex costs summary'!$I$43</f>
        <v>99.332362725979749</v>
      </c>
    </row>
    <row r="39" spans="1:4">
      <c r="A39" s="534"/>
      <c r="B39" s="534"/>
      <c r="C39" s="534"/>
      <c r="D39" s="535"/>
    </row>
  </sheetData>
  <mergeCells count="6">
    <mergeCell ref="A31:B31"/>
    <mergeCell ref="A5:B5"/>
    <mergeCell ref="A8:B8"/>
    <mergeCell ref="A10:A12"/>
    <mergeCell ref="A15:B15"/>
    <mergeCell ref="A26:D26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2.2 Totex costs summary</vt:lpstr>
      <vt:lpstr>2.3 Workload summary</vt:lpstr>
      <vt:lpstr>2.4 Safety</vt:lpstr>
      <vt:lpstr>2.5 Reliability</vt:lpstr>
      <vt:lpstr>2.6 Environmental</vt:lpstr>
      <vt:lpstr>2.7 Performance Snapshot</vt:lpstr>
      <vt:lpstr>'2.7 Performance Snapshot'!_ftnref5</vt:lpstr>
      <vt:lpstr>'2.7 Performance Snapshot'!_Ref457995664</vt:lpstr>
      <vt:lpstr>'2.4 Safety'!Print_Area</vt:lpstr>
      <vt:lpstr>'2.7 Performance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Woolway</dc:creator>
  <cp:lastModifiedBy>Microsoft Office User</cp:lastModifiedBy>
  <cp:lastPrinted>2021-07-30T09:56:58Z</cp:lastPrinted>
  <dcterms:created xsi:type="dcterms:W3CDTF">2021-07-30T09:53:15Z</dcterms:created>
  <dcterms:modified xsi:type="dcterms:W3CDTF">2022-02-21T13:13:56Z</dcterms:modified>
</cp:coreProperties>
</file>